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adsbca-my.sharepoint.com/personal/ervind_adsb_on_ca/Documents/OneDrive Plant/4 FINANCIAL MANAGEMENT/FINANCIAL REPORTING/Financial Reporting/Standardized Ventilation Measures Report 2023_24/"/>
    </mc:Choice>
  </mc:AlternateContent>
  <xr:revisionPtr revIDLastSave="8" documentId="8_{43AAF27E-536B-440F-898F-C2DAB5D344DC}" xr6:coauthVersionLast="47" xr6:coauthVersionMax="47" xr10:uidLastSave="{DFEDE994-C7E4-4D0F-B31B-CB5398FA0E4E}"/>
  <workbookProtection workbookAlgorithmName="SHA-512" workbookHashValue="W4mhY+2s8Zbkc7tLO4men945I8s5Vg8IOcdfUT9zp4KwgLnTg4tGQvoDjJbEVzB2TszRh+dCevP7qBO1GM4fug==" workbookSaltValue="qHovV9M/Hul1UCrqGVms8Q==" workbookSpinCount="100000" lockStructure="1"/>
  <bookViews>
    <workbookView xWindow="-24582" yWindow="-115" windowWidth="24697" windowHeight="13381" tabRatio="801"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Worksheet'!$J$6:$M$41</definedName>
    <definedName name="_xlnm._FilterDatabase" localSheetId="5" hidden="1">'Board Ventilation Strate-PY'!$B$1:$C$287</definedName>
    <definedName name="School_Name">Table1[Name of School Facility]</definedName>
    <definedName name="Ventilation">HVAC_Type[HVAC System Type]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2" l="1"/>
  <c r="C21" i="2"/>
  <c r="C19" i="2"/>
  <c r="L4" i="8" s="1"/>
  <c r="Z18" i="2"/>
  <c r="C30" i="2"/>
  <c r="I14" i="4"/>
  <c r="F14" i="4" s="1"/>
  <c r="I13" i="4"/>
  <c r="F13" i="4" s="1"/>
  <c r="I12" i="4"/>
  <c r="F12" i="4" s="1"/>
  <c r="I11" i="4"/>
  <c r="F11" i="4" s="1"/>
  <c r="I10" i="4"/>
  <c r="M18" i="2"/>
  <c r="Y18" i="2"/>
  <c r="X18" i="2"/>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3" i="9"/>
  <c r="R18" i="2"/>
  <c r="L18" i="2"/>
  <c r="S18" i="2"/>
  <c r="K18" i="2"/>
  <c r="F18" i="2"/>
  <c r="E18" i="2"/>
  <c r="C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c r="E11" i="4" s="1"/>
  <c r="C26" i="2"/>
  <c r="C23" i="2"/>
  <c r="F15" i="4"/>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0" i="4"/>
  <c r="E14" i="4" l="1"/>
  <c r="E12" i="4"/>
  <c r="E13" i="4"/>
  <c r="E10" i="4"/>
</calcChain>
</file>

<file path=xl/sharedStrings.xml><?xml version="1.0" encoding="utf-8"?>
<sst xmlns="http://schemas.openxmlformats.org/spreadsheetml/2006/main" count="974" uniqueCount="562">
  <si>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</si>
  <si>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School boards are optimizing air quality in schools through improved ventilation and filtration. 
Implemented measures are dependent on the type of ventilation and feasibility within the context of school facilities and related building systems.
</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</si>
  <si>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</si>
  <si>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</si>
  <si>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</si>
  <si>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</si>
  <si>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</si>
  <si>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</si>
  <si>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</si>
  <si>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</si>
  <si>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</si>
  <si>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Algoma District School Board</t>
  </si>
  <si>
    <t>&lt;- Select</t>
  </si>
  <si>
    <t>Identify your board strategy (in four bullets)</t>
  </si>
  <si>
    <t>Increased fresh air intake based on occupancy</t>
  </si>
  <si>
    <t>&lt;- Enter here</t>
  </si>
  <si>
    <t>TAB 2: Board Level Investments</t>
  </si>
  <si>
    <t>x</t>
  </si>
  <si>
    <t>Investments and Projects</t>
  </si>
  <si>
    <t>Funding Sources (Please Complete Expenditure Details)</t>
  </si>
  <si>
    <t>2020-21</t>
  </si>
  <si>
    <t>2021-22</t>
  </si>
  <si>
    <t>2022-23</t>
  </si>
  <si>
    <t>2023-24</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</si>
  <si>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</si>
  <si>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</si>
  <si>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</si>
  <si>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</si>
  <si>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</si>
  <si>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</si>
  <si>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</si>
  <si>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</si>
  <si>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</si>
  <si>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SRTCF Funding</t>
  </si>
  <si>
    <t>ICIP-Ventilation Funding</t>
  </si>
  <si>
    <r>
      <t>Ventilation Funding Allocated since 2020-21</t>
    </r>
    <r>
      <rPr>
        <b/>
        <sz val="14"/>
        <color rgb="FFFF0000"/>
        <rFont val="Calibri"/>
        <family val="2"/>
        <scheme val="minor"/>
      </rPr>
      <t xml:space="preserve"> </t>
    </r>
  </si>
  <si>
    <r>
      <t xml:space="preserve">Planned Ventilation Projects </t>
    </r>
    <r>
      <rPr>
        <b/>
        <sz val="14"/>
        <color rgb="FFFF0000"/>
        <rFont val="Calibri"/>
        <family val="2"/>
        <scheme val="minor"/>
      </rPr>
      <t>2023-24</t>
    </r>
  </si>
  <si>
    <r>
      <t>Ventilation Projects Completed since 2020-21 (2020-21 to</t>
    </r>
    <r>
      <rPr>
        <b/>
        <sz val="14"/>
        <color rgb="FFFF0000"/>
        <rFont val="Calibri"/>
        <family val="2"/>
        <scheme val="minor"/>
      </rPr>
      <t xml:space="preserve"> 2022-23</t>
    </r>
    <r>
      <rPr>
        <b/>
        <sz val="14"/>
        <color theme="1"/>
        <rFont val="Calibri"/>
        <family val="2"/>
        <scheme val="minor"/>
      </rPr>
      <t>)</t>
    </r>
  </si>
  <si>
    <t>Number of Schools that received an investment since 2020-21  (2020-21 to 2022-23)</t>
  </si>
  <si>
    <r>
      <t>% of Schools Open and Operating Receiving an Investment (</t>
    </r>
    <r>
      <rPr>
        <b/>
        <sz val="14"/>
        <color rgb="FFFF0000"/>
        <rFont val="Calibri"/>
        <family val="2"/>
        <scheme val="minor"/>
      </rPr>
      <t>2022-23</t>
    </r>
    <r>
      <rPr>
        <b/>
        <sz val="14"/>
        <color theme="1"/>
        <rFont val="Calibri"/>
        <family val="2"/>
        <scheme val="minor"/>
      </rPr>
      <t>)</t>
    </r>
  </si>
  <si>
    <t>&lt;- Calculated</t>
  </si>
  <si>
    <r>
      <t>Ventilation Projects to be Completed (</t>
    </r>
    <r>
      <rPr>
        <b/>
        <sz val="14"/>
        <color rgb="FFFF0000"/>
        <rFont val="Calibri"/>
        <family val="2"/>
        <scheme val="minor"/>
      </rPr>
      <t>2023-24</t>
    </r>
    <r>
      <rPr>
        <b/>
        <sz val="14"/>
        <color theme="1"/>
        <rFont val="Calibri"/>
        <family val="2"/>
        <scheme val="minor"/>
      </rPr>
      <t>)</t>
    </r>
  </si>
  <si>
    <r>
      <t>Number of Schools planned to receive an Investment (</t>
    </r>
    <r>
      <rPr>
        <b/>
        <sz val="14"/>
        <color rgb="FFFF0000"/>
        <rFont val="Calibri"/>
        <family val="2"/>
        <scheme val="minor"/>
      </rPr>
      <t>2023-24</t>
    </r>
    <r>
      <rPr>
        <b/>
        <sz val="14"/>
        <color theme="1"/>
        <rFont val="Calibri"/>
        <family val="2"/>
        <scheme val="minor"/>
      </rPr>
      <t>)</t>
    </r>
  </si>
  <si>
    <t>% of Schools Open and Operating Receiving an Investment (2023-24)</t>
  </si>
  <si>
    <t xml:space="preserve">Standalone HEPA Filter Units Deployed          </t>
  </si>
  <si>
    <t>Reference: total number of Standalone HEPA units deployed in schools</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</si>
  <si>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</si>
  <si>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</si>
  <si>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Mountain View PS</t>
  </si>
  <si>
    <t>Ventilation System</t>
  </si>
  <si>
    <t xml:space="preserve">School Ventilation and Filtration Measures* </t>
  </si>
  <si>
    <t xml:space="preserve">Ventilation assessed </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</si>
  <si>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</si>
  <si>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</si>
  <si>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</si>
  <si>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</si>
  <si>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</si>
  <si>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</si>
  <si>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</si>
  <si>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</si>
  <si>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</si>
  <si>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</si>
  <si>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</si>
  <si>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</si>
  <si>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</si>
  <si>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</si>
  <si>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</si>
  <si>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</si>
  <si>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</si>
  <si>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</si>
  <si>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</si>
  <si>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Anna McCrea PS</t>
  </si>
  <si>
    <t>5345-2</t>
  </si>
  <si>
    <t>Mechanical Ventilation</t>
  </si>
  <si>
    <t>Yes</t>
  </si>
  <si>
    <t>NA</t>
  </si>
  <si>
    <t>Ben R McMullin PS</t>
  </si>
  <si>
    <t>5411-1</t>
  </si>
  <si>
    <t>Blind River PS</t>
  </si>
  <si>
    <t>5428-1</t>
  </si>
  <si>
    <t>Non-Mechanical Ventilation (Natural Ventilation / Exhaust Only)</t>
  </si>
  <si>
    <t>Boreal French Immersion PS</t>
  </si>
  <si>
    <t>8115-1</t>
  </si>
  <si>
    <t>Central Algoma SS</t>
  </si>
  <si>
    <t>8118-1</t>
  </si>
  <si>
    <t>Central Avenue PS</t>
  </si>
  <si>
    <t>5543-1</t>
  </si>
  <si>
    <t>Chapleau Elementary School</t>
  </si>
  <si>
    <t>5042-1</t>
  </si>
  <si>
    <t>East View PS</t>
  </si>
  <si>
    <t>5748-1</t>
  </si>
  <si>
    <t>Echo Bay Central PS</t>
  </si>
  <si>
    <t>5760-1</t>
  </si>
  <si>
    <t>Partial Mechanical Ventilation</t>
  </si>
  <si>
    <t>Elliot Lake SS</t>
  </si>
  <si>
    <t>5197-1</t>
  </si>
  <si>
    <t>Esten Park Public School</t>
  </si>
  <si>
    <t>5684-1</t>
  </si>
  <si>
    <t>FH Clergue French Immersion PS</t>
  </si>
  <si>
    <t>12284-1</t>
  </si>
  <si>
    <t>Grandview PS</t>
  </si>
  <si>
    <t>5918-1</t>
  </si>
  <si>
    <t>Greenwood PS</t>
  </si>
  <si>
    <t>5930-1</t>
  </si>
  <si>
    <t>H M Robbins PS</t>
  </si>
  <si>
    <t>5946-1</t>
  </si>
  <si>
    <t>Hornepayne JK-12 School (Secondary)</t>
  </si>
  <si>
    <t>18016-1</t>
  </si>
  <si>
    <t>Isabel Fletcher PS</t>
  </si>
  <si>
    <t>6040-1</t>
  </si>
  <si>
    <t>Kiwedin PS</t>
  </si>
  <si>
    <t>6128-1</t>
  </si>
  <si>
    <t>Korah C &amp; VS</t>
  </si>
  <si>
    <t>8269-1</t>
  </si>
  <si>
    <t>Michipicoten HS</t>
  </si>
  <si>
    <t>8828-1</t>
  </si>
  <si>
    <t>5823-1</t>
  </si>
  <si>
    <t>Northern Heights PS</t>
  </si>
  <si>
    <t>6377-1</t>
  </si>
  <si>
    <t>Parkland PS</t>
  </si>
  <si>
    <t>6430-1</t>
  </si>
  <si>
    <t>Pinewood PS</t>
  </si>
  <si>
    <t>6455-1</t>
  </si>
  <si>
    <t xml:space="preserve">Prince Charles Secondary School </t>
  </si>
  <si>
    <t>6497-1</t>
  </si>
  <si>
    <t>Queen Elizabeth PS</t>
  </si>
  <si>
    <t>6531-1</t>
  </si>
  <si>
    <t>R M Moore PS</t>
  </si>
  <si>
    <t>6556-1</t>
  </si>
  <si>
    <t>River View PS</t>
  </si>
  <si>
    <t>6586-1</t>
  </si>
  <si>
    <t>Sir James Dunn P.S.</t>
  </si>
  <si>
    <t>8827-1</t>
  </si>
  <si>
    <t>St Joseph Island Central S</t>
  </si>
  <si>
    <t>6724-1</t>
  </si>
  <si>
    <t>Superior Heights C&amp;VS</t>
  </si>
  <si>
    <t>8128-2</t>
  </si>
  <si>
    <t>Tarentorus PS</t>
  </si>
  <si>
    <t>6759-1</t>
  </si>
  <si>
    <t>Thessalon PS</t>
  </si>
  <si>
    <t>8659-1</t>
  </si>
  <si>
    <t>W C Eaket SS</t>
  </si>
  <si>
    <t>5039-1</t>
  </si>
  <si>
    <t>White Pines C &amp; VS</t>
  </si>
  <si>
    <t>6455-2</t>
  </si>
  <si>
    <t>Kina Awiiya Secondary School - Child Care</t>
  </si>
  <si>
    <t>5803-1</t>
  </si>
  <si>
    <t>Index</t>
  </si>
  <si>
    <t>Ventilation Strategy</t>
  </si>
  <si>
    <t>Board Name</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</si>
  <si>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</si>
  <si>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</si>
  <si>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</si>
  <si>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</si>
  <si>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</si>
  <si>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</si>
  <si>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</si>
  <si>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</si>
  <si>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</si>
  <si>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</si>
  <si>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</si>
  <si>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</si>
  <si>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</si>
  <si>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</si>
  <si>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</si>
  <si>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</si>
  <si>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</si>
  <si>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</si>
  <si>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</si>
  <si>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</si>
  <si>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</si>
  <si>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</si>
  <si>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</si>
  <si>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</si>
  <si>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</si>
  <si>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</si>
  <si>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</si>
  <si>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</si>
  <si>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33A</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</si>
  <si>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</si>
  <si>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</si>
  <si>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</si>
  <si>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</si>
  <si>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</si>
  <si>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</si>
  <si>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</si>
  <si>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</si>
  <si>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</si>
  <si>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</si>
  <si>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</si>
  <si>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</si>
  <si>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</si>
  <si>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</si>
  <si>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</si>
  <si>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</si>
  <si>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5B</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</si>
  <si>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</si>
  <si>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</si>
  <si>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</si>
  <si>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</si>
  <si>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</si>
  <si>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</si>
  <si>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</si>
  <si>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</si>
  <si>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34B</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</si>
  <si>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</si>
  <si>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</si>
  <si>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</si>
  <si>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</si>
  <si>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</si>
  <si>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</si>
  <si>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</si>
  <si>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</si>
  <si>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34A</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</si>
  <si>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</si>
  <si>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</si>
  <si>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</si>
  <si>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</si>
  <si>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</si>
  <si>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</si>
  <si>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</si>
  <si>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</si>
  <si>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</si>
  <si>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</si>
  <si>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</si>
  <si>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</si>
  <si>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</si>
  <si>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</si>
  <si>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</si>
  <si>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</si>
  <si>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</si>
  <si>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</si>
  <si>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</si>
  <si>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</si>
  <si>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</si>
  <si>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</si>
  <si>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</si>
  <si>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</si>
  <si>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</si>
  <si>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</si>
  <si>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</si>
  <si>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</si>
  <si>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60A</t>
  </si>
  <si>
    <t xml:space="preserve">Maximiser la santé et la sécurité de tous en assurant une qualité de l'air optimale </t>
  </si>
  <si>
    <t>Augmenter la quantité d'air frais</t>
  </si>
  <si>
    <t>Augmenter la filtration de l'air</t>
  </si>
  <si>
    <t>Augmenter la fréquence des inspections</t>
  </si>
  <si>
    <t>60B</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</si>
  <si>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</si>
  <si>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</si>
  <si>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</si>
  <si>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</si>
  <si>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</si>
  <si>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</si>
  <si>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</si>
  <si>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</si>
  <si>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</si>
  <si>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</si>
  <si>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</si>
  <si>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</si>
  <si>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</si>
  <si>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</si>
  <si>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</si>
  <si>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</si>
  <si>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</si>
  <si>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</si>
  <si>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</si>
  <si>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</si>
  <si>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</si>
  <si>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</si>
  <si>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</si>
  <si>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</si>
  <si>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</si>
  <si>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</si>
  <si>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</si>
  <si>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</si>
  <si>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</si>
  <si>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</si>
  <si>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</si>
  <si>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</si>
  <si>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</si>
  <si>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</si>
  <si>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</si>
  <si>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</si>
  <si>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</si>
  <si>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</si>
  <si>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</si>
  <si>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</si>
  <si>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</si>
  <si>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</si>
  <si>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</si>
  <si>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</si>
  <si>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</si>
  <si>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</si>
  <si>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</si>
  <si>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</si>
  <si>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</si>
  <si>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</si>
  <si>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</si>
  <si>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</si>
  <si>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</si>
  <si>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</si>
  <si>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</si>
  <si>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</si>
  <si>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</si>
  <si>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</si>
  <si>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</si>
  <si>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</si>
  <si>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6A</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</si>
  <si>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</si>
  <si>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</si>
  <si>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</si>
  <si>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</si>
  <si>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</si>
  <si>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</si>
  <si>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</si>
  <si>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</si>
  <si>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</si>
  <si>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</si>
  <si>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</si>
  <si>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</si>
  <si>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</si>
  <si>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</si>
  <si>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</si>
  <si>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</si>
  <si>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</si>
  <si>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</si>
  <si>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</si>
  <si>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</si>
  <si>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</si>
  <si>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</si>
  <si>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</si>
  <si>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</si>
  <si>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</si>
  <si>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</si>
  <si>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</si>
  <si>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</si>
  <si>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</si>
  <si>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</si>
  <si>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</si>
  <si>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</si>
  <si>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</si>
  <si>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</si>
  <si>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</si>
  <si>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</si>
  <si>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</si>
  <si>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</si>
  <si>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30B</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</si>
  <si>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</si>
  <si>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</si>
  <si>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</si>
  <si>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</si>
  <si>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</si>
  <si>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</si>
  <si>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</si>
  <si>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</si>
  <si>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</si>
  <si>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</si>
  <si>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</si>
  <si>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</si>
  <si>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</si>
  <si>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</si>
  <si>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</si>
  <si>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</si>
  <si>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</si>
  <si>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</si>
  <si>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</si>
  <si>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</si>
  <si>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</si>
  <si>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</si>
  <si>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</si>
  <si>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</si>
  <si>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</si>
  <si>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</si>
  <si>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</si>
  <si>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</si>
  <si>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</si>
  <si>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</si>
  <si>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</si>
  <si>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</si>
  <si>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</si>
  <si>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</si>
  <si>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</si>
  <si>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</si>
  <si>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</si>
  <si>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</si>
  <si>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</si>
  <si>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</si>
  <si>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</si>
  <si>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</si>
  <si>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</si>
  <si>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</si>
  <si>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</si>
  <si>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</si>
  <si>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</si>
  <si>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</si>
  <si>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</si>
  <si>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</si>
  <si>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</si>
  <si>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</si>
  <si>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</si>
  <si>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</si>
  <si>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</si>
  <si>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33B</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</si>
  <si>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</si>
  <si>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</si>
  <si>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</si>
  <si>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</si>
  <si>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</si>
  <si>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</si>
  <si>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</si>
  <si>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</si>
  <si>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</si>
  <si>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</si>
  <si>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</si>
  <si>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</si>
  <si>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</si>
  <si>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</si>
  <si>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</si>
  <si>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</si>
  <si>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</si>
  <si>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</si>
  <si>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</si>
  <si>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</si>
  <si>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</si>
  <si>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</si>
  <si>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6B</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</si>
  <si>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</si>
  <si>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</si>
  <si>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</si>
  <si>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</si>
  <si>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</si>
  <si>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</si>
  <si>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</si>
  <si>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</si>
  <si>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</si>
  <si>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</si>
  <si>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</si>
  <si>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</si>
  <si>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</si>
  <si>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</si>
  <si>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</si>
  <si>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</si>
  <si>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</si>
  <si>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</si>
  <si>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</si>
  <si>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</si>
  <si>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</si>
  <si>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</si>
  <si>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</si>
  <si>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</si>
  <si>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</si>
  <si>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</si>
  <si>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</si>
  <si>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</si>
  <si>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</si>
  <si>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</si>
  <si>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</si>
  <si>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</si>
  <si>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</si>
  <si>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</si>
  <si>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</si>
  <si>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</si>
  <si>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</si>
  <si>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</si>
  <si>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</si>
  <si>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District School Board Ontario North East</t>
  </si>
  <si>
    <t>Rainbow District School Board</t>
  </si>
  <si>
    <t>Near North District School Board</t>
  </si>
  <si>
    <t>5A</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</si>
  <si>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</si>
  <si>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</si>
  <si>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</si>
  <si>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</si>
  <si>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</si>
  <si>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</si>
  <si>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</si>
  <si>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</si>
  <si>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</si>
  <si>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</si>
  <si>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</si>
  <si>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</si>
  <si>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</si>
  <si>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</si>
  <si>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</si>
  <si>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</si>
  <si>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</si>
  <si>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</si>
  <si>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</si>
  <si>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</si>
  <si>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</si>
  <si>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</si>
  <si>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</si>
  <si>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</si>
  <si>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</si>
  <si>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</si>
  <si>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</si>
  <si>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30A</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</si>
  <si>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</si>
  <si>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</si>
  <si>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</si>
  <si>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</si>
  <si>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</si>
  <si>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</si>
  <si>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</si>
  <si>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</si>
  <si>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</si>
  <si>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</si>
  <si>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</si>
  <si>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</si>
  <si>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</si>
  <si>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</si>
  <si>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Peterborough Victoria Northumberland and Clarington Catholic DSB</t>
  </si>
  <si>
    <t>York Catholic District School Board</t>
  </si>
  <si>
    <t>Dufferin Peel Catholic District School Board</t>
  </si>
  <si>
    <t>Simcoe Muskoka Catholic District School Board</t>
  </si>
  <si>
    <t>Durham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</si>
  <si>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</si>
  <si>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</si>
  <si>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</si>
  <si>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</si>
  <si>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</si>
  <si>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</si>
  <si>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Eastern Ontario Catholic District School Board</t>
  </si>
  <si>
    <t>Ottawa Catholic District School Board</t>
  </si>
  <si>
    <t>Renfrew County Catholic District School Board</t>
  </si>
  <si>
    <t>Algonquin and Lakeshore Catholic District School Board</t>
  </si>
  <si>
    <t>Conseil scolaire public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</si>
  <si>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</si>
  <si>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</si>
  <si>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</si>
  <si>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</si>
  <si>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</si>
  <si>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</si>
  <si>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</si>
  <si>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</si>
  <si>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</si>
  <si>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</si>
  <si>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</si>
  <si>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James Bay Lowlands Secondary School Board</t>
  </si>
  <si>
    <t>N/A</t>
  </si>
  <si>
    <t>Funding not provided</t>
  </si>
  <si>
    <t>Moose Factory Island District School Area Board</t>
  </si>
  <si>
    <t>Moosonee District School Area Board</t>
  </si>
  <si>
    <t>Penetanguishene Protestant Separate School Board</t>
  </si>
  <si>
    <t>X1</t>
  </si>
  <si>
    <t>Campbell Children's School Authority</t>
  </si>
  <si>
    <t>X2</t>
  </si>
  <si>
    <t>Bloorview School Authority</t>
  </si>
  <si>
    <t>X3</t>
  </si>
  <si>
    <t>John McGivney Children's Centre School Authority</t>
  </si>
  <si>
    <t>X4</t>
  </si>
  <si>
    <t>KidsAbility Education Authority</t>
  </si>
  <si>
    <t>X5</t>
  </si>
  <si>
    <t>Niagara Peninsula Children's Centre School Authority</t>
  </si>
  <si>
    <t>X6</t>
  </si>
  <si>
    <t>Ottawa Children's Treatment Centre School Authority/CHEO School</t>
  </si>
  <si>
    <t>X7</t>
  </si>
  <si>
    <t>Consortium Center Jules-Léger</t>
  </si>
  <si>
    <t>Ventilation Assessments</t>
  </si>
  <si>
    <t>Filters upgraded to MERV 13 and changed at increased frequency</t>
  </si>
  <si>
    <t>Running Ventilation Equipment for longer duration (pre and post-occupancy)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</si>
</sst>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Red]\-&quot;$&quot;#,##0"/>
    <numFmt numFmtId="165" formatCode="&quot;$&quot;#,##0.00;[Red]\-&quot;$&quot;#,##0.00"/>
    <numFmt numFmtId="166" formatCode="_-* #,##0.00_-;\-* #,##0.00_-;_-* &quot;-&quot;??_-;_-@_-"/>
    <numFmt numFmtId="167" formatCode="_-* #,##0_-;\-* #,##0_-;_-* &quot;-&quot;??_-;_-@_-"/>
    <numFmt numFmtId="168" formatCode="#,##0.00_ ;\-#,##0.00\ "/>
    <numFmt numFmtId="169" formatCode="#,##0.000"/>
    <numFmt numFmtId="170" formatCode="&quot;$&quot;#,##0"/>
    <numFmt numFmtId="171" formatCode="&quot;$&quot;#,##0&quot;M&quot;"/>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7">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cellStyleXfs>
  <cellXfs count="170">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7"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165" fontId="0" fillId="9" borderId="0" xfId="0" applyNumberFormat="1" applyFill="1" applyAlignment="1">
      <alignment horizontal="center" vertical="center" wrapText="1"/>
    </xf>
    <xf numFmtId="0" fontId="0" fillId="18" borderId="0" xfId="0" applyFill="1" applyAlignment="1">
      <alignment horizontal="center"/>
    </xf>
    <xf numFmtId="168" fontId="13" fillId="8" borderId="21" xfId="4" applyNumberFormat="1" applyFont="1" applyFill="1" applyBorder="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7" fontId="0" fillId="14" borderId="0" xfId="4" applyNumberFormat="1" applyFont="1" applyFill="1"/>
    <xf numFmtId="169" fontId="5" fillId="7" borderId="6" xfId="1" applyNumberFormat="1" applyFont="1" applyAlignment="1">
      <alignment horizontal="center" vertical="center"/>
    </xf>
    <xf numFmtId="165"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7" fontId="42" fillId="0" borderId="0" xfId="4" applyNumberFormat="1" applyFont="1"/>
    <xf numFmtId="0" fontId="43" fillId="0" borderId="0" xfId="0" applyFont="1"/>
    <xf numFmtId="165"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8" fontId="44" fillId="8" borderId="21" xfId="4" applyNumberFormat="1" applyFont="1" applyFill="1" applyBorder="1" applyAlignment="1">
      <alignment horizontal="center" vertical="center"/>
    </xf>
    <xf numFmtId="3" fontId="5" fillId="7" borderId="6" xfId="1" applyNumberFormat="1" applyFont="1" applyAlignment="1">
      <alignment horizontal="center" vertical="center"/>
    </xf>
    <xf numFmtId="169" fontId="0" fillId="0" borderId="0" xfId="0" applyNumberFormat="1"/>
    <xf numFmtId="170" fontId="0" fillId="0" borderId="0" xfId="6" applyNumberFormat="1" applyFont="1"/>
    <xf numFmtId="171" fontId="28" fillId="8" borderId="6" xfId="2" applyNumberFormat="1" applyFont="1" applyAlignment="1">
      <alignment vertical="center"/>
    </xf>
    <xf numFmtId="3" fontId="0" fillId="0" borderId="0" xfId="0" applyNumberFormat="1"/>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7">
    <cellStyle name="20% - Accent6" xfId="3" builtinId="50"/>
    <cellStyle name="Calculation" xfId="2" builtinId="22"/>
    <cellStyle name="Comma" xfId="4" builtinId="3"/>
    <cellStyle name="Currency" xfId="6" builtinId="4"/>
    <cellStyle name="Input" xfId="1" builtinId="20"/>
    <cellStyle name="Normal" xfId="0" builtinId="0"/>
    <cellStyle name="Percent" xfId="5" builtinId="5"/>
  </cellStyles>
  <dxfs count="21">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220252" y="257865"/>
          <a:ext cx="6010248"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Algoma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0470"/>
          <a:ext cx="8761988" cy="5822472"/>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Increased fresh air intake based on occupancy</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Ventilation Assessments</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52241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B47E18C-A9D5-413C-8365-8BCB2A8BE6AF}" type="TxLink">
                <a:rPr lang="en-US" sz="1200" b="0" i="0" u="none" strike="noStrike">
                  <a:solidFill>
                    <a:sysClr val="windowText" lastClr="000000"/>
                  </a:solidFill>
                  <a:latin typeface="Calibri"/>
                  <a:ea typeface="+mn-ea"/>
                  <a:cs typeface="Calibri"/>
                </a:rPr>
                <a:pPr marL="171450" indent="-171450">
                  <a:buFont typeface="Wingdings" panose="05000000000000000000" pitchFamily="2" charset="2"/>
                  <a:buChar char="Ø"/>
                </a:pPr>
                <a:t>Running Ventilation Equipment for longer duration (pre and post-occupancy)</a:t>
              </a:fld>
              <a:endParaRPr lang="en-US" sz="1200" b="0" i="0" u="none" strike="noStrike">
                <a:solidFill>
                  <a:sysClr val="windowText" lastClr="000000"/>
                </a:solidFill>
                <a:latin typeface="Calibri"/>
                <a:ea typeface="+mn-ea"/>
                <a:cs typeface="Calibri"/>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Filters upgraded to MERV 13 and changed at increased frequency</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85453" y="82550"/>
          <a:ext cx="10149509" cy="805029"/>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1</xdr:col>
      <xdr:colOff>366529</xdr:colOff>
      <xdr:row>9</xdr:row>
      <xdr:rowOff>149817</xdr:rowOff>
    </xdr:from>
    <xdr:to>
      <xdr:col>6</xdr:col>
      <xdr:colOff>435124</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48809" y="1947002"/>
          <a:ext cx="4020520" cy="488065"/>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$10,813,875M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07804" y="2902185"/>
          <a:ext cx="4260564" cy="466137"/>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29</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590295" y="2907981"/>
          <a:ext cx="4730639" cy="443060"/>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6</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36</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585486" y="3468304"/>
          <a:ext cx="4610038" cy="459668"/>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6</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686029" y="4979797"/>
          <a:ext cx="7290489" cy="604408"/>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600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100%</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17%</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591000" y="1942202"/>
          <a:ext cx="4290208" cy="503940"/>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$3,523,000M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2023-24</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42" totalsRowCount="1" headerRowDxfId="20" dataDxfId="19">
  <autoFilter ref="A5:J41"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8" totalsRowDxfId="17"/>
    <tableColumn id="4" xr3:uid="{971F9387-6B2F-4FCE-AE69-30E48A085B27}" name="Ventilation assessed " dataDxfId="16" totalsRowDxfId="15"/>
    <tableColumn id="6" xr3:uid="{3CAB1762-5555-4B9B-B61D-39BDCF2528F1}" name="Higher grade filters installed" dataDxfId="14" totalsRowDxfId="13"/>
    <tableColumn id="7" xr3:uid="{56A72B1A-802C-409A-9309-5BE04DCF3E58}" name="Increased frequency of filter changes" dataDxfId="12" totalsRowDxfId="11"/>
    <tableColumn id="8" xr3:uid="{13FB0FA1-B62E-4E55-9B39-65565BE097E6}" name="Increased fresh air intake (windows and/or mechanical ventilation systems)" dataDxfId="10" totalsRowDxfId="9"/>
    <tableColumn id="10" xr3:uid="{FD69C0EB-9B34-4CD6-B72D-78970B1FE525}" name="HEPA units deployed in portables, as needed " dataDxfId="8" totalsRowDxfId="7"/>
    <tableColumn id="11" xr3:uid="{B0F1D5F8-14E6-41CB-8BD4-B8EDB20C72E7}" name="Standalone HEPA filter units in place" dataDxfId="6" totalsRowDxfId="5"/>
    <tableColumn id="12" xr3:uid="{B33F2A49-E183-4E4C-987D-8809AF03C25D}" name="Board ID" dataDxfId="4" totalsRow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abSelected="1" zoomScaleNormal="100" workbookViewId="0">
      <selection activeCell="K11" sqref="K11"/>
    </sheetView>
  </sheetViews>
  <sheetFormatPr defaultColWidth="8.88671875" defaultRowHeight="14.65"/>
  <cols>
    <col min="1" max="1" width="8.88671875" customWidth="1"/>
    <col min="2" max="8" width="16.88671875" customWidth="1"/>
    <col min="9" max="9" width="2" customWidth="1"/>
  </cols>
  <sheetData>
    <row r="1" spans="1:11" ht="15.95">
      <c r="A1" s="41" t="s">
        <v>0</v>
      </c>
    </row>
    <row r="2" spans="1:11" ht="60.7" customHeight="1">
      <c r="B2" s="144"/>
      <c r="C2" s="144"/>
      <c r="D2" s="144"/>
      <c r="E2" s="144"/>
      <c r="F2" s="144"/>
      <c r="G2" s="144"/>
      <c r="H2" s="144"/>
    </row>
    <row r="3" spans="1:11" ht="15" customHeight="1">
      <c r="A3" s="37"/>
    </row>
    <row r="4" spans="1:11" ht="40" customHeight="1">
      <c r="B4" s="145" t="s">
        <v>1</v>
      </c>
      <c r="C4" s="145"/>
      <c r="D4" s="145"/>
      <c r="E4" s="145"/>
      <c r="F4" s="145"/>
      <c r="G4" s="145"/>
      <c r="H4" s="145"/>
      <c r="K4" s="120"/>
    </row>
    <row r="5" spans="1:11" ht="40" customHeight="1">
      <c r="B5" s="145"/>
      <c r="C5" s="145"/>
      <c r="D5" s="145"/>
      <c r="E5" s="145"/>
      <c r="F5" s="145"/>
      <c r="G5" s="145"/>
      <c r="H5" s="145"/>
      <c r="K5" s="120"/>
    </row>
    <row r="6" spans="1:11" ht="24.7" customHeight="1">
      <c r="K6" s="127"/>
    </row>
    <row r="7" spans="1:11" ht="46.2" customHeight="1">
      <c r="A7" s="38"/>
      <c r="B7" s="39"/>
      <c r="C7" s="146"/>
      <c r="D7" s="146"/>
      <c r="E7" s="146"/>
      <c r="F7" s="146"/>
      <c r="G7" s="146"/>
      <c r="K7" s="128"/>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topLeftCell="A3" zoomScale="86" zoomScaleNormal="86" workbookViewId="0">
      <selection activeCell="R22" sqref="R22"/>
    </sheetView>
  </sheetViews>
  <sheetFormatPr defaultColWidth="8.109375" defaultRowHeight="14.65" zeroHeight="1"/>
  <cols>
    <col min="1" max="1" width="3.88671875" style="1" customWidth="1"/>
    <col min="2" max="13" width="10.88671875" style="1" customWidth="1"/>
    <col min="14" max="14" width="9.109375" style="1" customWidth="1"/>
    <col min="15" max="15" width="3.88671875" style="1" customWidth="1"/>
    <col min="16" max="5704" width="8.109375" style="1" customWidth="1"/>
    <col min="5705" max="16384" width="8.109375" style="1"/>
  </cols>
  <sheetData>
    <row r="1" spans="1:18" ht="15.95">
      <c r="A1" s="41" t="s">
        <v>2</v>
      </c>
      <c r="R1"/>
    </row>
    <row r="2" spans="1:18" ht="15.95">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29"/>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7"/>
      <c r="C33" s="147"/>
      <c r="D33" s="147"/>
      <c r="E33" s="147"/>
      <c r="F33" s="147"/>
      <c r="G33" s="147"/>
      <c r="H33" s="147"/>
      <c r="I33" s="147"/>
      <c r="J33" s="147"/>
      <c r="K33" s="147"/>
      <c r="L33" s="147"/>
      <c r="M33" s="147"/>
      <c r="N33" s="147"/>
    </row>
  </sheetData>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Ruler="0" showWhiteSpace="0" view="pageLayout" zoomScaleNormal="100" workbookViewId="0">
      <selection activeCell="H6" sqref="H6"/>
    </sheetView>
  </sheetViews>
  <sheetFormatPr defaultColWidth="16.33203125" defaultRowHeight="14.65" zeroHeight="1"/>
  <cols>
    <col min="1" max="1" width="3.88671875" style="1" customWidth="1"/>
    <col min="2" max="3" width="15.5546875" style="1" customWidth="1"/>
    <col min="4" max="4" width="36.88671875" style="1" customWidth="1"/>
    <col min="5" max="5" width="21.44140625" style="1" customWidth="1"/>
    <col min="6" max="7" width="16.33203125" style="1"/>
    <col min="8" max="8" width="16.33203125" style="2" customWidth="1"/>
    <col min="9" max="9" width="5" style="2" hidden="1" customWidth="1"/>
    <col min="10" max="10" width="16.33203125" style="2" customWidth="1"/>
    <col min="11" max="16384" width="16.33203125" style="1"/>
  </cols>
  <sheetData>
    <row r="1" spans="1:12" ht="15.95">
      <c r="A1" s="41" t="s">
        <v>46</v>
      </c>
      <c r="H1"/>
    </row>
    <row r="2" spans="1:12" s="2" customFormat="1" ht="53.2" customHeight="1">
      <c r="A2" s="40"/>
      <c r="B2" s="148"/>
      <c r="C2" s="148"/>
      <c r="D2" s="148"/>
      <c r="E2" s="148"/>
      <c r="F2" s="148"/>
      <c r="H2"/>
    </row>
    <row r="3" spans="1:12" s="2" customFormat="1" ht="13.25" customHeight="1">
      <c r="A3" s="1"/>
      <c r="B3" s="1"/>
      <c r="C3" s="1"/>
      <c r="D3" s="1"/>
      <c r="E3" s="1"/>
      <c r="F3" s="1"/>
    </row>
    <row r="4" spans="1:12" s="2" customFormat="1" ht="13.25" customHeight="1">
      <c r="A4" s="1"/>
      <c r="B4" s="1"/>
      <c r="C4" s="1"/>
      <c r="D4" s="1"/>
      <c r="E4" s="1"/>
      <c r="F4" s="1"/>
    </row>
    <row r="5" spans="1:12" s="2" customFormat="1" ht="25.2" customHeight="1">
      <c r="A5" s="1"/>
      <c r="B5" s="149" t="s">
        <v>47</v>
      </c>
      <c r="C5" s="150"/>
      <c r="D5" s="65" t="s">
        <v>71</v>
      </c>
      <c r="E5" s="3"/>
      <c r="F5" s="4"/>
      <c r="H5" s="11"/>
    </row>
    <row r="6" spans="1:12" s="2" customFormat="1" ht="6.7" customHeight="1">
      <c r="A6" s="1"/>
      <c r="B6" s="1"/>
      <c r="C6" s="1"/>
      <c r="D6" s="1"/>
      <c r="E6" s="1"/>
      <c r="F6" s="1"/>
    </row>
    <row r="7" spans="1:12" s="2" customFormat="1" ht="25.2" customHeight="1">
      <c r="A7" s="1"/>
      <c r="B7" s="6" t="s">
        <v>49</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25" customHeight="1">
      <c r="A9" s="1"/>
      <c r="B9" s="149" t="s">
        <v>50</v>
      </c>
      <c r="C9" s="150"/>
      <c r="D9" s="150"/>
      <c r="E9" s="150"/>
      <c r="F9" s="151"/>
    </row>
    <row r="10" spans="1:12" s="2" customFormat="1" ht="18" customHeight="1">
      <c r="A10" s="1"/>
      <c r="B10" s="152" t="s">
        <v>51</v>
      </c>
      <c r="C10" s="153"/>
      <c r="D10" s="153"/>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6" t="s">
        <v>52</v>
      </c>
      <c r="C11" s="157"/>
      <c r="D11" s="157"/>
      <c r="E11" s="32" t="str">
        <f>IF(AND(I11="NA", $D$7="Non-Mechanical Ventilation (Natural Ventilation / Exhaust Only)"),"Not Applicable", "")</f>
        <v/>
      </c>
      <c r="F11" s="8">
        <f>IF(I11="NA",-1,IF(I11="Yes",1,0))</f>
        <v>1</v>
      </c>
      <c r="H11" s="131"/>
      <c r="I11" s="31" t="str">
        <f>INDEX(Table1[Higher grade filters installed],MATCH('3. School Dashboard'!$D$5,Table1[Name of School Facility],0))</f>
        <v>Yes</v>
      </c>
      <c r="J11" s="131"/>
      <c r="L11" s="124"/>
    </row>
    <row r="12" spans="1:12" s="2" customFormat="1" ht="18" customHeight="1">
      <c r="A12" s="1"/>
      <c r="B12" s="156" t="s">
        <v>53</v>
      </c>
      <c r="C12" s="157"/>
      <c r="D12" s="157"/>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6" t="s">
        <v>54</v>
      </c>
      <c r="C13" s="157"/>
      <c r="D13" s="157"/>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6" t="s">
        <v>55</v>
      </c>
      <c r="C14" s="157"/>
      <c r="D14" s="157"/>
      <c r="E14" s="32" t="str">
        <f>IF(I14="NA", "Not Applicable", "")</f>
        <v>Not Applicable</v>
      </c>
      <c r="F14" s="50">
        <f>IF(I14="NA",-1,IF(I14="Yes",1,0))</f>
        <v>-1</v>
      </c>
      <c r="G14" s="10"/>
      <c r="I14" s="31" t="str">
        <f>INDEX(Table1[HEPA units deployed in portables, as needed ],MATCH('3. School Dashboard'!$D$5,Table1[Name of School Facility],0))</f>
        <v>NA</v>
      </c>
    </row>
    <row r="15" spans="1:12" s="124" customFormat="1" ht="18" customHeight="1">
      <c r="B15" s="154" t="s">
        <v>56</v>
      </c>
      <c r="C15" s="155"/>
      <c r="D15" s="155"/>
      <c r="E15" s="155"/>
      <c r="F15" s="51">
        <f>INDEX(Table1[Standalone HEPA filter units in place],MATCH('3. School Dashboard'!$D$5,Table1[Name of School Facility],0))</f>
        <v>33</v>
      </c>
      <c r="G15" s="125"/>
      <c r="I15" s="125"/>
    </row>
    <row r="16" spans="1:12" s="124" customFormat="1" ht="26" customHeight="1">
      <c r="B16" s="55" t="s">
        <v>57</v>
      </c>
      <c r="G16" s="126"/>
      <c r="H16" s="130"/>
    </row>
    <row r="17" spans="2:2" ht="17.2" customHeight="1">
      <c r="B17" s="56" t="s">
        <v>58</v>
      </c>
    </row>
    <row r="26" spans="2:2" ht="4" hidden="1" customHeight="1"/>
  </sheetData>
  <sheetProtection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C30"/>
  <sheetViews>
    <sheetView zoomScale="70" zoomScaleNormal="70" workbookViewId="0">
      <selection activeCell="D17" sqref="D17"/>
    </sheetView>
  </sheetViews>
  <sheetFormatPr defaultRowHeight="14.65"/>
  <cols>
    <col min="1" max="1" width="6.109375" style="12" customWidth="1"/>
    <col min="2" max="2" width="97.6640625" style="18" customWidth="1"/>
    <col min="3" max="3" width="57.88671875" customWidth="1"/>
    <col min="4" max="4" width="39" customWidth="1"/>
    <col min="5" max="23" width="12.5546875" customWidth="1"/>
    <col min="24" max="29" width="12.5546875" style="134" customWidth="1"/>
  </cols>
  <sheetData>
    <row r="1" spans="1:29" ht="19.149999999999999" thickBot="1">
      <c r="A1" s="42" t="s">
        <v>3</v>
      </c>
      <c r="B1" s="77" t="s">
        <v>4</v>
      </c>
      <c r="C1" s="78" t="s">
        <v>5</v>
      </c>
    </row>
    <row r="2" spans="1:29" ht="19.149999999999999" thickBot="1">
      <c r="A2" s="15"/>
      <c r="B2" s="80"/>
      <c r="C2" s="81"/>
      <c r="D2" s="79"/>
      <c r="F2" s="166" t="s">
        <v>6</v>
      </c>
      <c r="G2" s="167"/>
    </row>
    <row r="3" spans="1:29" ht="21.05">
      <c r="A3" s="19"/>
      <c r="B3" s="94" t="s">
        <v>7</v>
      </c>
      <c r="C3" s="95"/>
      <c r="D3" s="93"/>
      <c r="F3" s="61"/>
      <c r="G3" s="62" t="s">
        <v>8</v>
      </c>
    </row>
    <row r="4" spans="1:29" ht="21.7" thickBot="1">
      <c r="A4" s="15"/>
      <c r="B4" s="92"/>
      <c r="C4" s="93"/>
      <c r="D4" s="93"/>
      <c r="E4" s="118"/>
      <c r="F4" s="63"/>
      <c r="G4" s="64" t="s">
        <v>9</v>
      </c>
    </row>
    <row r="5" spans="1:29" ht="21.05">
      <c r="A5" s="15">
        <v>1</v>
      </c>
      <c r="B5" s="92" t="s">
        <v>10</v>
      </c>
      <c r="C5" s="96" t="s">
        <v>11</v>
      </c>
      <c r="D5" s="97" t="s">
        <v>12</v>
      </c>
      <c r="E5" s="119"/>
    </row>
    <row r="6" spans="1:29" ht="21.05">
      <c r="B6" s="92"/>
      <c r="C6" s="93"/>
      <c r="D6" s="93"/>
    </row>
    <row r="7" spans="1:29" ht="21.05">
      <c r="A7" s="15">
        <v>2</v>
      </c>
      <c r="B7" s="92" t="s">
        <v>13</v>
      </c>
      <c r="C7" s="93"/>
      <c r="D7" s="93"/>
    </row>
    <row r="8" spans="1:29" ht="21.05">
      <c r="A8" s="33">
        <v>2.1</v>
      </c>
      <c r="B8" s="98"/>
      <c r="C8" s="99" t="s">
        <v>14</v>
      </c>
      <c r="D8" s="97" t="s">
        <v>15</v>
      </c>
    </row>
    <row r="9" spans="1:29" ht="42.05">
      <c r="A9" s="36">
        <v>2.2000000000000002</v>
      </c>
      <c r="B9" s="98"/>
      <c r="C9" s="99" t="s">
        <v>560</v>
      </c>
      <c r="D9" s="97" t="s">
        <v>15</v>
      </c>
    </row>
    <row r="10" spans="1:29" ht="21.05">
      <c r="A10" s="36">
        <v>2.2999999999999998</v>
      </c>
      <c r="B10" s="98"/>
      <c r="C10" s="99" t="s">
        <v>559</v>
      </c>
      <c r="D10" s="97" t="s">
        <v>15</v>
      </c>
    </row>
    <row r="11" spans="1:29" ht="42.05">
      <c r="A11" s="36">
        <v>2.4</v>
      </c>
      <c r="B11" s="98"/>
      <c r="C11" s="99" t="s">
        <v>561</v>
      </c>
      <c r="D11" s="97" t="s">
        <v>15</v>
      </c>
    </row>
    <row r="12" spans="1:29" ht="21.05">
      <c r="A12" s="15"/>
      <c r="B12" s="92"/>
      <c r="D12" s="93"/>
    </row>
    <row r="13" spans="1:29" ht="18.5">
      <c r="A13" s="100"/>
      <c r="B13" s="82" t="s">
        <v>16</v>
      </c>
      <c r="C13" s="83"/>
      <c r="D13" s="79"/>
    </row>
    <row r="14" spans="1:29" ht="18.5">
      <c r="A14" s="101"/>
      <c r="B14" s="80"/>
      <c r="C14" s="79"/>
      <c r="D14" s="79"/>
      <c r="X14" s="134" t="s">
        <v>17</v>
      </c>
      <c r="Y14" s="134" t="s">
        <v>17</v>
      </c>
    </row>
    <row r="15" spans="1:29" ht="19.149999999999999" thickBot="1">
      <c r="A15" s="102">
        <v>3</v>
      </c>
      <c r="B15" s="86" t="s">
        <v>18</v>
      </c>
      <c r="C15" s="87"/>
      <c r="D15" s="79"/>
      <c r="E15" s="160" t="s">
        <v>19</v>
      </c>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row>
    <row r="16" spans="1:29" ht="18.5">
      <c r="A16" s="103"/>
      <c r="B16" s="85"/>
      <c r="C16" s="79"/>
      <c r="D16" s="79"/>
      <c r="E16" s="158" t="s">
        <v>20</v>
      </c>
      <c r="F16" s="159"/>
      <c r="G16" s="159"/>
      <c r="H16" s="159"/>
      <c r="I16" s="159"/>
      <c r="J16" s="162"/>
      <c r="K16" s="163" t="s">
        <v>21</v>
      </c>
      <c r="L16" s="164"/>
      <c r="M16" s="164"/>
      <c r="N16" s="164"/>
      <c r="O16" s="164"/>
      <c r="P16" s="164"/>
      <c r="Q16" s="165"/>
      <c r="R16" s="163" t="s">
        <v>22</v>
      </c>
      <c r="S16" s="164"/>
      <c r="T16" s="164"/>
      <c r="U16" s="164"/>
      <c r="V16" s="164"/>
      <c r="W16" s="164"/>
      <c r="X16" s="158" t="s">
        <v>23</v>
      </c>
      <c r="Y16" s="159"/>
      <c r="Z16" s="159"/>
      <c r="AA16" s="159"/>
      <c r="AB16" s="159"/>
      <c r="AC16" s="159"/>
    </row>
    <row r="17" spans="1:29" ht="73.3">
      <c r="A17" s="103"/>
      <c r="B17" s="85"/>
      <c r="C17" s="84" t="s">
        <v>24</v>
      </c>
      <c r="D17" s="79"/>
      <c r="E17" s="34" t="s">
        <v>25</v>
      </c>
      <c r="F17" s="35" t="s">
        <v>25</v>
      </c>
      <c r="G17" s="57" t="s">
        <v>26</v>
      </c>
      <c r="H17" s="57" t="s">
        <v>27</v>
      </c>
      <c r="I17" s="57" t="s">
        <v>28</v>
      </c>
      <c r="J17" s="58" t="s">
        <v>29</v>
      </c>
      <c r="K17" s="123" t="s">
        <v>30</v>
      </c>
      <c r="L17" s="46" t="s">
        <v>31</v>
      </c>
      <c r="M17" s="46" t="s">
        <v>32</v>
      </c>
      <c r="N17" s="57" t="s">
        <v>27</v>
      </c>
      <c r="O17" s="57" t="s">
        <v>28</v>
      </c>
      <c r="P17" s="57" t="s">
        <v>26</v>
      </c>
      <c r="Q17" s="58" t="s">
        <v>29</v>
      </c>
      <c r="R17" s="46" t="s">
        <v>33</v>
      </c>
      <c r="S17" s="46" t="s">
        <v>34</v>
      </c>
      <c r="T17" s="57" t="s">
        <v>27</v>
      </c>
      <c r="U17" s="57" t="s">
        <v>28</v>
      </c>
      <c r="V17" s="57" t="s">
        <v>26</v>
      </c>
      <c r="W17" s="58" t="s">
        <v>29</v>
      </c>
      <c r="X17" s="135" t="s">
        <v>33</v>
      </c>
      <c r="Y17" s="135" t="s">
        <v>34</v>
      </c>
      <c r="Z17" s="136" t="s">
        <v>27</v>
      </c>
      <c r="AA17" s="136" t="s">
        <v>28</v>
      </c>
      <c r="AB17" s="136" t="s">
        <v>26</v>
      </c>
      <c r="AC17" s="137" t="s">
        <v>29</v>
      </c>
    </row>
    <row r="18" spans="1:29" ht="29.95" customHeight="1">
      <c r="A18" s="101">
        <v>3.1</v>
      </c>
      <c r="B18" s="80" t="s">
        <v>35</v>
      </c>
      <c r="C18" s="142">
        <f>SUM(E18:W18)</f>
        <v>10813874.795211</v>
      </c>
      <c r="D18" s="84"/>
      <c r="E18" s="68">
        <f>INDEX('Funding Tables'!Q:Q,MATCH('4. Board Level Worksheet'!$C$5,'Funding Tables'!$P:$P,0))/1000000</f>
        <v>0.41639999999999999</v>
      </c>
      <c r="F18" s="68">
        <f>INDEX('Funding Tables'!R:R,MATCH('4. Board Level Worksheet'!$C$5,'Funding Tables'!$P:$P,0))/1000000</f>
        <v>0.41639999999999999</v>
      </c>
      <c r="G18" s="59">
        <v>3867184.0600000005</v>
      </c>
      <c r="H18" s="59">
        <v>550000</v>
      </c>
      <c r="I18" s="59">
        <v>1689809</v>
      </c>
      <c r="J18" s="59">
        <v>0</v>
      </c>
      <c r="K18" s="68">
        <f>INDEX('Funding Tables'!S:S,MATCH('4. Board Level Worksheet'!$C$5,'Funding Tables'!$P:$P,0))/1000000</f>
        <v>0.17813799999999999</v>
      </c>
      <c r="L18" s="68">
        <f>INDEX('Funding Tables'!T:T,MATCH('4. Board Level Worksheet'!$C$5,'Funding Tables'!$P:$P,0))/1000000</f>
        <v>2.8000000000000001E-2</v>
      </c>
      <c r="M18" s="68">
        <f>INDEX('Funding Tables'!W:W,MATCH('4. Board Level Worksheet'!$C$5,'Funding Tables'!$P:$P,0))/1000000</f>
        <v>0.15538099999999999</v>
      </c>
      <c r="N18" s="59">
        <v>521115</v>
      </c>
      <c r="O18" s="59">
        <v>738760</v>
      </c>
      <c r="P18" s="59">
        <v>567816</v>
      </c>
      <c r="Q18" s="59">
        <v>0</v>
      </c>
      <c r="R18" s="68">
        <f>INDEX('Funding Tables'!X:X,MATCH('4. Board Level Worksheet'!$C$5,'Funding Tables'!$P:$P,0))/1000000</f>
        <v>0.32301600000000003</v>
      </c>
      <c r="S18" s="68">
        <f>INDEX('Funding Tables'!Y:Y,MATCH('4. Board Level Worksheet'!$C$5,'Funding Tables'!$P:$P,0))/1000000</f>
        <v>0.227876</v>
      </c>
      <c r="T18" s="139">
        <v>176800</v>
      </c>
      <c r="U18" s="139">
        <v>2678000</v>
      </c>
      <c r="V18" s="59">
        <v>24388.99</v>
      </c>
      <c r="W18" s="59">
        <v>0</v>
      </c>
      <c r="X18" s="138">
        <f>INDEX('Funding Tables'!AA:AA,MATCH('4. Board Level Worksheet'!$C$5,'Funding Tables'!$P:$P,0))/1000000</f>
        <v>0</v>
      </c>
      <c r="Y18" s="138">
        <f>INDEX('Funding Tables'!AB:AB,MATCH('4. Board Level Worksheet'!$C$5,'Funding Tables'!$P:$P,0))/1000000</f>
        <v>0</v>
      </c>
      <c r="Z18" s="139">
        <f>660000</f>
        <v>660000</v>
      </c>
      <c r="AA18" s="139">
        <f>190000+520000+680000+508000+965000</f>
        <v>2863000</v>
      </c>
      <c r="AB18" s="122">
        <v>0</v>
      </c>
      <c r="AC18" s="139"/>
    </row>
    <row r="19" spans="1:29" ht="29.95" customHeight="1">
      <c r="A19" s="101">
        <v>3.2</v>
      </c>
      <c r="B19" s="80" t="s">
        <v>36</v>
      </c>
      <c r="C19" s="142">
        <f>SUM(X18:AC18)</f>
        <v>3523000</v>
      </c>
      <c r="D19" s="84"/>
      <c r="G19" s="140"/>
    </row>
    <row r="20" spans="1:29" ht="18.5">
      <c r="A20" s="103"/>
      <c r="B20" s="85"/>
      <c r="C20" s="79"/>
      <c r="D20" s="79"/>
    </row>
    <row r="21" spans="1:29" ht="18.5">
      <c r="A21" s="101">
        <v>3.3</v>
      </c>
      <c r="B21" s="88" t="s">
        <v>37</v>
      </c>
      <c r="C21" s="89">
        <f>22+7</f>
        <v>29</v>
      </c>
      <c r="D21" s="84" t="s">
        <v>15</v>
      </c>
    </row>
    <row r="22" spans="1:29" ht="18.5">
      <c r="A22" s="101">
        <v>3.4</v>
      </c>
      <c r="B22" s="88" t="s">
        <v>38</v>
      </c>
      <c r="C22" s="89">
        <v>36</v>
      </c>
      <c r="D22" s="84" t="s">
        <v>15</v>
      </c>
      <c r="P22" s="143"/>
    </row>
    <row r="23" spans="1:29" ht="18.5">
      <c r="A23" s="101">
        <v>3.5</v>
      </c>
      <c r="B23" s="88" t="s">
        <v>39</v>
      </c>
      <c r="C23" s="90">
        <f>IFERROR(C22/ROWS(Table1[Name of School Facility]),"")</f>
        <v>1</v>
      </c>
      <c r="D23" s="84" t="s">
        <v>40</v>
      </c>
    </row>
    <row r="24" spans="1:29" ht="18.5">
      <c r="A24" s="101">
        <v>3.6</v>
      </c>
      <c r="B24" s="88" t="s">
        <v>41</v>
      </c>
      <c r="C24" s="89">
        <v>6</v>
      </c>
      <c r="D24" s="84" t="s">
        <v>15</v>
      </c>
      <c r="J24" s="141"/>
    </row>
    <row r="25" spans="1:29" ht="18.5">
      <c r="A25" s="101">
        <v>3.7</v>
      </c>
      <c r="B25" s="88" t="s">
        <v>42</v>
      </c>
      <c r="C25" s="89">
        <v>6</v>
      </c>
      <c r="D25" s="84" t="s">
        <v>15</v>
      </c>
    </row>
    <row r="26" spans="1:29" ht="18.5">
      <c r="A26" s="101">
        <v>3.8</v>
      </c>
      <c r="B26" s="88" t="s">
        <v>43</v>
      </c>
      <c r="C26" s="90">
        <f>IFERROR(C25/ROWS(Table1[Name of School Facility]),"")</f>
        <v>0.16666666666666666</v>
      </c>
      <c r="D26" s="84" t="s">
        <v>40</v>
      </c>
    </row>
    <row r="27" spans="1:29" ht="18.5">
      <c r="A27" s="101"/>
      <c r="B27" s="80"/>
      <c r="C27" s="85"/>
      <c r="D27" s="84"/>
    </row>
    <row r="28" spans="1:29" ht="18.5">
      <c r="A28" s="102">
        <v>3.9</v>
      </c>
      <c r="B28" s="86" t="s">
        <v>44</v>
      </c>
      <c r="C28" s="91">
        <v>600</v>
      </c>
      <c r="D28" s="84" t="s">
        <v>15</v>
      </c>
      <c r="F28" s="141"/>
    </row>
    <row r="29" spans="1:29" ht="18.5">
      <c r="A29" s="103"/>
      <c r="B29" s="85"/>
      <c r="C29" s="79"/>
      <c r="D29" s="79"/>
    </row>
    <row r="30" spans="1:29" ht="18.5">
      <c r="B30" s="132" t="s">
        <v>45</v>
      </c>
      <c r="C30" s="133">
        <f>SUM('5. School Level Worksheet'!I:I)</f>
        <v>600</v>
      </c>
    </row>
  </sheetData>
  <mergeCells count="6">
    <mergeCell ref="X16:AC16"/>
    <mergeCell ref="E15:AC15"/>
    <mergeCell ref="E16:J16"/>
    <mergeCell ref="K16:Q16"/>
    <mergeCell ref="F2:G2"/>
    <mergeCell ref="R16:W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41"/>
  <sheetViews>
    <sheetView topLeftCell="A3" zoomScale="110" zoomScaleNormal="110" workbookViewId="0">
      <selection activeCell="D17" sqref="D17"/>
    </sheetView>
  </sheetViews>
  <sheetFormatPr defaultRowHeight="14.65"/>
  <cols>
    <col min="1" max="1" width="26.109375" customWidth="1"/>
    <col min="2" max="2" width="13" customWidth="1"/>
    <col min="3" max="3" width="41.33203125" style="21" customWidth="1"/>
    <col min="4" max="4" width="29.5546875" style="21" customWidth="1"/>
    <col min="5" max="5" width="32.6640625" style="21" customWidth="1"/>
    <col min="6" max="6" width="48.109375" style="21" customWidth="1"/>
    <col min="7" max="7" width="46.6640625" style="21" customWidth="1"/>
    <col min="8" max="8" width="41.109375" style="21" customWidth="1"/>
    <col min="9" max="9" width="33.109375" style="21" customWidth="1"/>
    <col min="10" max="10" width="10.44140625" style="21" bestFit="1" customWidth="1"/>
    <col min="13" max="13" width="29.44140625" customWidth="1"/>
    <col min="22" max="22" width="32.88671875" customWidth="1"/>
  </cols>
  <sheetData>
    <row r="1" spans="1:10" ht="15.95">
      <c r="A1" s="43" t="s">
        <v>59</v>
      </c>
    </row>
    <row r="2" spans="1:10" s="20" customFormat="1" ht="58.65">
      <c r="A2" s="60" t="s">
        <v>60</v>
      </c>
      <c r="B2" s="22"/>
      <c r="C2" s="23" t="s">
        <v>61</v>
      </c>
      <c r="D2" s="24" t="s">
        <v>62</v>
      </c>
      <c r="E2" s="24" t="s">
        <v>62</v>
      </c>
      <c r="F2" s="24" t="s">
        <v>62</v>
      </c>
      <c r="G2" s="69" t="s">
        <v>62</v>
      </c>
      <c r="H2" s="69" t="s">
        <v>62</v>
      </c>
      <c r="I2" s="69" t="s">
        <v>63</v>
      </c>
    </row>
    <row r="3" spans="1:10" ht="19.149999999999999" thickBot="1">
      <c r="G3" s="70"/>
      <c r="H3" s="70"/>
      <c r="I3" s="70"/>
      <c r="J3"/>
    </row>
    <row r="4" spans="1:10" ht="19.149999999999999" thickBot="1">
      <c r="A4" s="26" t="s">
        <v>64</v>
      </c>
      <c r="B4" s="27"/>
      <c r="C4" s="28"/>
      <c r="D4" s="29" t="s">
        <v>65</v>
      </c>
      <c r="E4" s="30"/>
      <c r="F4" s="30"/>
      <c r="G4" s="71"/>
      <c r="H4" s="71"/>
      <c r="I4" s="71"/>
      <c r="J4"/>
    </row>
    <row r="5" spans="1:10" s="25" customFormat="1" ht="36.950000000000003">
      <c r="A5" s="74" t="s">
        <v>66</v>
      </c>
      <c r="B5" s="75" t="s">
        <v>67</v>
      </c>
      <c r="C5" s="75" t="s">
        <v>68</v>
      </c>
      <c r="D5" s="76" t="s">
        <v>51</v>
      </c>
      <c r="E5" s="73" t="s">
        <v>52</v>
      </c>
      <c r="F5" s="73" t="s">
        <v>53</v>
      </c>
      <c r="G5" s="72" t="s">
        <v>54</v>
      </c>
      <c r="H5" s="73" t="s">
        <v>69</v>
      </c>
      <c r="I5" s="73" t="s">
        <v>56</v>
      </c>
      <c r="J5" s="54" t="s">
        <v>70</v>
      </c>
    </row>
    <row r="6" spans="1:10">
      <c r="A6" t="s">
        <v>71</v>
      </c>
      <c r="B6" t="s">
        <v>72</v>
      </c>
      <c r="C6" t="s">
        <v>73</v>
      </c>
      <c r="D6" t="s">
        <v>74</v>
      </c>
      <c r="E6" t="s">
        <v>74</v>
      </c>
      <c r="F6" t="s">
        <v>74</v>
      </c>
      <c r="G6" t="s">
        <v>74</v>
      </c>
      <c r="H6" t="s">
        <v>75</v>
      </c>
      <c r="I6">
        <v>33</v>
      </c>
      <c r="J6" s="21">
        <v>2</v>
      </c>
    </row>
    <row r="7" spans="1:10">
      <c r="A7" t="s">
        <v>76</v>
      </c>
      <c r="B7" t="s">
        <v>77</v>
      </c>
      <c r="C7" t="s">
        <v>73</v>
      </c>
      <c r="D7" t="s">
        <v>74</v>
      </c>
      <c r="E7" t="s">
        <v>74</v>
      </c>
      <c r="F7" t="s">
        <v>74</v>
      </c>
      <c r="G7" t="s">
        <v>74</v>
      </c>
      <c r="H7" t="s">
        <v>75</v>
      </c>
      <c r="I7">
        <v>5</v>
      </c>
      <c r="J7" s="21">
        <v>2</v>
      </c>
    </row>
    <row r="8" spans="1:10">
      <c r="A8" t="s">
        <v>78</v>
      </c>
      <c r="B8" t="s">
        <v>79</v>
      </c>
      <c r="C8" t="s">
        <v>80</v>
      </c>
      <c r="D8" t="s">
        <v>74</v>
      </c>
      <c r="E8" t="s">
        <v>74</v>
      </c>
      <c r="F8" t="s">
        <v>74</v>
      </c>
      <c r="G8" t="s">
        <v>74</v>
      </c>
      <c r="H8" t="s">
        <v>75</v>
      </c>
      <c r="I8">
        <v>32</v>
      </c>
      <c r="J8" s="21">
        <v>2</v>
      </c>
    </row>
    <row r="9" spans="1:10">
      <c r="A9" t="s">
        <v>81</v>
      </c>
      <c r="B9" t="s">
        <v>82</v>
      </c>
      <c r="C9" t="s">
        <v>73</v>
      </c>
      <c r="D9" t="s">
        <v>74</v>
      </c>
      <c r="E9" t="s">
        <v>74</v>
      </c>
      <c r="F9" t="s">
        <v>74</v>
      </c>
      <c r="G9" t="s">
        <v>74</v>
      </c>
      <c r="H9" t="s">
        <v>75</v>
      </c>
      <c r="I9">
        <v>12</v>
      </c>
      <c r="J9" s="21">
        <v>2</v>
      </c>
    </row>
    <row r="10" spans="1:10">
      <c r="A10" t="s">
        <v>83</v>
      </c>
      <c r="B10" t="s">
        <v>84</v>
      </c>
      <c r="C10" t="s">
        <v>73</v>
      </c>
      <c r="D10" t="s">
        <v>74</v>
      </c>
      <c r="E10" t="s">
        <v>74</v>
      </c>
      <c r="F10" t="s">
        <v>74</v>
      </c>
      <c r="G10" t="s">
        <v>74</v>
      </c>
      <c r="H10" t="s">
        <v>75</v>
      </c>
      <c r="I10">
        <v>12</v>
      </c>
      <c r="J10" s="21">
        <v>2</v>
      </c>
    </row>
    <row r="11" spans="1:10">
      <c r="A11" t="s">
        <v>85</v>
      </c>
      <c r="B11" t="s">
        <v>86</v>
      </c>
      <c r="C11" t="s">
        <v>73</v>
      </c>
      <c r="D11" t="s">
        <v>74</v>
      </c>
      <c r="E11" t="s">
        <v>74</v>
      </c>
      <c r="F11" t="s">
        <v>74</v>
      </c>
      <c r="G11" t="s">
        <v>74</v>
      </c>
      <c r="H11" t="s">
        <v>75</v>
      </c>
      <c r="I11">
        <v>4</v>
      </c>
      <c r="J11" s="21">
        <v>2</v>
      </c>
    </row>
    <row r="12" spans="1:10">
      <c r="A12" t="s">
        <v>87</v>
      </c>
      <c r="B12" t="s">
        <v>88</v>
      </c>
      <c r="C12" t="s">
        <v>73</v>
      </c>
      <c r="D12" t="s">
        <v>74</v>
      </c>
      <c r="E12" t="s">
        <v>74</v>
      </c>
      <c r="F12" t="s">
        <v>74</v>
      </c>
      <c r="G12" t="s">
        <v>74</v>
      </c>
      <c r="H12" t="s">
        <v>75</v>
      </c>
      <c r="I12">
        <v>24</v>
      </c>
      <c r="J12" s="21">
        <v>2</v>
      </c>
    </row>
    <row r="13" spans="1:10">
      <c r="A13" t="s">
        <v>89</v>
      </c>
      <c r="B13" t="s">
        <v>90</v>
      </c>
      <c r="C13" t="s">
        <v>73</v>
      </c>
      <c r="D13" t="s">
        <v>74</v>
      </c>
      <c r="E13" t="s">
        <v>74</v>
      </c>
      <c r="F13" t="s">
        <v>74</v>
      </c>
      <c r="G13" t="s">
        <v>74</v>
      </c>
      <c r="H13" t="s">
        <v>74</v>
      </c>
      <c r="I13">
        <v>4</v>
      </c>
      <c r="J13" s="21">
        <v>2</v>
      </c>
    </row>
    <row r="14" spans="1:10">
      <c r="A14" t="s">
        <v>91</v>
      </c>
      <c r="B14" t="s">
        <v>92</v>
      </c>
      <c r="C14" t="s">
        <v>73</v>
      </c>
      <c r="D14" t="s">
        <v>74</v>
      </c>
      <c r="E14" t="s">
        <v>74</v>
      </c>
      <c r="F14" t="s">
        <v>74</v>
      </c>
      <c r="G14" t="s">
        <v>74</v>
      </c>
      <c r="H14" t="s">
        <v>75</v>
      </c>
      <c r="I14">
        <v>14</v>
      </c>
      <c r="J14" s="21">
        <v>2</v>
      </c>
    </row>
    <row r="15" spans="1:10">
      <c r="A15" t="s">
        <v>94</v>
      </c>
      <c r="B15" t="s">
        <v>95</v>
      </c>
      <c r="C15" t="s">
        <v>73</v>
      </c>
      <c r="D15" t="s">
        <v>74</v>
      </c>
      <c r="E15" t="s">
        <v>74</v>
      </c>
      <c r="F15" t="s">
        <v>74</v>
      </c>
      <c r="G15" t="s">
        <v>74</v>
      </c>
      <c r="H15" t="s">
        <v>75</v>
      </c>
      <c r="I15">
        <v>38</v>
      </c>
      <c r="J15" s="21">
        <v>2</v>
      </c>
    </row>
    <row r="16" spans="1:10">
      <c r="A16" t="s">
        <v>96</v>
      </c>
      <c r="B16" t="s">
        <v>97</v>
      </c>
      <c r="C16" t="s">
        <v>73</v>
      </c>
      <c r="D16" t="s">
        <v>74</v>
      </c>
      <c r="E16" t="s">
        <v>74</v>
      </c>
      <c r="F16" t="s">
        <v>74</v>
      </c>
      <c r="G16" t="s">
        <v>74</v>
      </c>
      <c r="H16" t="s">
        <v>75</v>
      </c>
      <c r="I16">
        <v>4</v>
      </c>
      <c r="J16" s="21">
        <v>2</v>
      </c>
    </row>
    <row r="17" spans="1:10">
      <c r="A17" t="s">
        <v>98</v>
      </c>
      <c r="B17" t="s">
        <v>99</v>
      </c>
      <c r="C17" t="s">
        <v>73</v>
      </c>
      <c r="D17" t="s">
        <v>74</v>
      </c>
      <c r="E17" t="s">
        <v>74</v>
      </c>
      <c r="F17" t="s">
        <v>74</v>
      </c>
      <c r="G17" t="s">
        <v>74</v>
      </c>
      <c r="H17" t="s">
        <v>75</v>
      </c>
      <c r="I17">
        <v>14</v>
      </c>
      <c r="J17" s="21">
        <v>2</v>
      </c>
    </row>
    <row r="18" spans="1:10">
      <c r="A18" t="s">
        <v>100</v>
      </c>
      <c r="B18" t="s">
        <v>101</v>
      </c>
      <c r="C18" t="s">
        <v>73</v>
      </c>
      <c r="D18" t="s">
        <v>74</v>
      </c>
      <c r="E18" t="s">
        <v>74</v>
      </c>
      <c r="F18" t="s">
        <v>74</v>
      </c>
      <c r="G18" t="s">
        <v>74</v>
      </c>
      <c r="H18" t="s">
        <v>74</v>
      </c>
      <c r="I18">
        <v>17</v>
      </c>
      <c r="J18" s="21">
        <v>2</v>
      </c>
    </row>
    <row r="19" spans="1:10">
      <c r="A19" t="s">
        <v>102</v>
      </c>
      <c r="B19" t="s">
        <v>103</v>
      </c>
      <c r="C19" t="s">
        <v>73</v>
      </c>
      <c r="D19" t="s">
        <v>74</v>
      </c>
      <c r="E19" t="s">
        <v>74</v>
      </c>
      <c r="F19" t="s">
        <v>74</v>
      </c>
      <c r="G19" t="s">
        <v>74</v>
      </c>
      <c r="H19" t="s">
        <v>75</v>
      </c>
      <c r="I19">
        <v>6</v>
      </c>
      <c r="J19" s="21">
        <v>2</v>
      </c>
    </row>
    <row r="20" spans="1:10">
      <c r="A20" t="s">
        <v>104</v>
      </c>
      <c r="B20" t="s">
        <v>105</v>
      </c>
      <c r="C20" t="s">
        <v>73</v>
      </c>
      <c r="D20" t="s">
        <v>74</v>
      </c>
      <c r="E20" t="s">
        <v>74</v>
      </c>
      <c r="F20" t="s">
        <v>74</v>
      </c>
      <c r="G20" t="s">
        <v>74</v>
      </c>
      <c r="H20" t="s">
        <v>74</v>
      </c>
      <c r="I20">
        <v>14</v>
      </c>
      <c r="J20" s="21">
        <v>2</v>
      </c>
    </row>
    <row r="21" spans="1:10">
      <c r="A21" t="s">
        <v>106</v>
      </c>
      <c r="B21" t="s">
        <v>107</v>
      </c>
      <c r="C21" t="s">
        <v>73</v>
      </c>
      <c r="D21" t="s">
        <v>74</v>
      </c>
      <c r="E21" t="s">
        <v>74</v>
      </c>
      <c r="F21" t="s">
        <v>74</v>
      </c>
      <c r="G21" t="s">
        <v>74</v>
      </c>
      <c r="H21" t="s">
        <v>75</v>
      </c>
      <c r="I21">
        <v>6</v>
      </c>
      <c r="J21" s="21">
        <v>2</v>
      </c>
    </row>
    <row r="22" spans="1:10">
      <c r="A22" t="s">
        <v>108</v>
      </c>
      <c r="B22" t="s">
        <v>109</v>
      </c>
      <c r="C22" t="s">
        <v>73</v>
      </c>
      <c r="D22" t="s">
        <v>74</v>
      </c>
      <c r="E22" t="s">
        <v>74</v>
      </c>
      <c r="F22" t="s">
        <v>74</v>
      </c>
      <c r="G22" t="s">
        <v>74</v>
      </c>
      <c r="H22" t="s">
        <v>75</v>
      </c>
      <c r="I22">
        <v>10</v>
      </c>
      <c r="J22" s="21">
        <v>2</v>
      </c>
    </row>
    <row r="23" spans="1:10">
      <c r="A23" t="s">
        <v>110</v>
      </c>
      <c r="B23" t="s">
        <v>111</v>
      </c>
      <c r="C23" t="s">
        <v>73</v>
      </c>
      <c r="D23" t="s">
        <v>74</v>
      </c>
      <c r="E23" t="s">
        <v>74</v>
      </c>
      <c r="F23" t="s">
        <v>74</v>
      </c>
      <c r="G23" t="s">
        <v>74</v>
      </c>
      <c r="H23" t="s">
        <v>74</v>
      </c>
      <c r="I23">
        <v>4</v>
      </c>
      <c r="J23" s="21">
        <v>2</v>
      </c>
    </row>
    <row r="24" spans="1:10">
      <c r="A24" t="s">
        <v>112</v>
      </c>
      <c r="B24" t="s">
        <v>113</v>
      </c>
      <c r="C24" t="s">
        <v>73</v>
      </c>
      <c r="D24" t="s">
        <v>74</v>
      </c>
      <c r="E24" t="s">
        <v>74</v>
      </c>
      <c r="F24" t="s">
        <v>74</v>
      </c>
      <c r="G24" t="s">
        <v>74</v>
      </c>
      <c r="H24" t="s">
        <v>75</v>
      </c>
      <c r="I24">
        <v>18</v>
      </c>
      <c r="J24" s="21">
        <v>2</v>
      </c>
    </row>
    <row r="25" spans="1:10">
      <c r="A25" t="s">
        <v>114</v>
      </c>
      <c r="B25" t="s">
        <v>115</v>
      </c>
      <c r="C25" t="s">
        <v>73</v>
      </c>
      <c r="D25" t="s">
        <v>74</v>
      </c>
      <c r="E25" t="s">
        <v>74</v>
      </c>
      <c r="F25" t="s">
        <v>74</v>
      </c>
      <c r="G25" t="s">
        <v>74</v>
      </c>
      <c r="H25" t="s">
        <v>74</v>
      </c>
      <c r="I25">
        <v>31</v>
      </c>
      <c r="J25" s="21">
        <v>2</v>
      </c>
    </row>
    <row r="26" spans="1:10">
      <c r="A26" t="s">
        <v>48</v>
      </c>
      <c r="B26" t="s">
        <v>116</v>
      </c>
      <c r="C26" t="s">
        <v>73</v>
      </c>
      <c r="D26" t="s">
        <v>74</v>
      </c>
      <c r="E26" t="s">
        <v>74</v>
      </c>
      <c r="F26" t="s">
        <v>74</v>
      </c>
      <c r="G26" t="s">
        <v>74</v>
      </c>
      <c r="H26" t="s">
        <v>75</v>
      </c>
      <c r="I26">
        <v>24</v>
      </c>
      <c r="J26" s="21">
        <v>2</v>
      </c>
    </row>
    <row r="27" spans="1:10">
      <c r="A27" t="s">
        <v>117</v>
      </c>
      <c r="B27" t="s">
        <v>118</v>
      </c>
      <c r="C27" t="s">
        <v>73</v>
      </c>
      <c r="D27" t="s">
        <v>74</v>
      </c>
      <c r="E27" t="s">
        <v>74</v>
      </c>
      <c r="F27" t="s">
        <v>74</v>
      </c>
      <c r="G27" t="s">
        <v>74</v>
      </c>
      <c r="H27" t="s">
        <v>75</v>
      </c>
      <c r="I27">
        <v>4</v>
      </c>
      <c r="J27" s="21">
        <v>2</v>
      </c>
    </row>
    <row r="28" spans="1:10">
      <c r="A28" t="s">
        <v>119</v>
      </c>
      <c r="B28" t="s">
        <v>120</v>
      </c>
      <c r="C28" t="s">
        <v>73</v>
      </c>
      <c r="D28" t="s">
        <v>74</v>
      </c>
      <c r="E28" t="s">
        <v>74</v>
      </c>
      <c r="F28" t="s">
        <v>74</v>
      </c>
      <c r="G28" t="s">
        <v>74</v>
      </c>
      <c r="H28" t="s">
        <v>75</v>
      </c>
      <c r="I28">
        <v>10</v>
      </c>
      <c r="J28" s="21">
        <v>2</v>
      </c>
    </row>
    <row r="29" spans="1:10">
      <c r="A29" t="s">
        <v>121</v>
      </c>
      <c r="B29" t="s">
        <v>122</v>
      </c>
      <c r="C29" t="s">
        <v>73</v>
      </c>
      <c r="D29" t="s">
        <v>74</v>
      </c>
      <c r="E29" t="s">
        <v>74</v>
      </c>
      <c r="F29" t="s">
        <v>74</v>
      </c>
      <c r="G29" t="s">
        <v>74</v>
      </c>
      <c r="H29" t="s">
        <v>75</v>
      </c>
      <c r="I29">
        <v>18</v>
      </c>
      <c r="J29" s="21">
        <v>2</v>
      </c>
    </row>
    <row r="30" spans="1:10">
      <c r="A30" t="s">
        <v>123</v>
      </c>
      <c r="B30" t="s">
        <v>124</v>
      </c>
      <c r="C30" t="s">
        <v>73</v>
      </c>
      <c r="D30" t="s">
        <v>74</v>
      </c>
      <c r="E30" t="s">
        <v>74</v>
      </c>
      <c r="F30" t="s">
        <v>74</v>
      </c>
      <c r="G30" t="s">
        <v>74</v>
      </c>
      <c r="H30" t="s">
        <v>75</v>
      </c>
      <c r="I30">
        <v>4</v>
      </c>
      <c r="J30" s="21">
        <v>2</v>
      </c>
    </row>
    <row r="31" spans="1:10">
      <c r="A31" t="s">
        <v>125</v>
      </c>
      <c r="B31" t="s">
        <v>126</v>
      </c>
      <c r="C31" t="s">
        <v>93</v>
      </c>
      <c r="D31" t="s">
        <v>74</v>
      </c>
      <c r="E31" t="s">
        <v>74</v>
      </c>
      <c r="F31" t="s">
        <v>74</v>
      </c>
      <c r="G31" t="s">
        <v>74</v>
      </c>
      <c r="H31" t="s">
        <v>74</v>
      </c>
      <c r="I31">
        <v>46</v>
      </c>
      <c r="J31" s="21">
        <v>2</v>
      </c>
    </row>
    <row r="32" spans="1:10">
      <c r="A32" t="s">
        <v>127</v>
      </c>
      <c r="B32" t="s">
        <v>128</v>
      </c>
      <c r="C32" t="s">
        <v>73</v>
      </c>
      <c r="D32" t="s">
        <v>74</v>
      </c>
      <c r="E32" t="s">
        <v>74</v>
      </c>
      <c r="F32" t="s">
        <v>74</v>
      </c>
      <c r="G32" t="s">
        <v>74</v>
      </c>
      <c r="H32" t="s">
        <v>74</v>
      </c>
      <c r="I32">
        <v>4</v>
      </c>
      <c r="J32" s="21">
        <v>2</v>
      </c>
    </row>
    <row r="33" spans="1:10">
      <c r="A33" t="s">
        <v>129</v>
      </c>
      <c r="B33" t="s">
        <v>130</v>
      </c>
      <c r="C33" t="s">
        <v>93</v>
      </c>
      <c r="D33" t="s">
        <v>74</v>
      </c>
      <c r="E33" t="s">
        <v>74</v>
      </c>
      <c r="F33" t="s">
        <v>74</v>
      </c>
      <c r="G33" t="s">
        <v>74</v>
      </c>
      <c r="H33" t="s">
        <v>75</v>
      </c>
      <c r="I33">
        <v>45</v>
      </c>
      <c r="J33" s="21">
        <v>2</v>
      </c>
    </row>
    <row r="34" spans="1:10">
      <c r="A34" t="s">
        <v>131</v>
      </c>
      <c r="B34" t="s">
        <v>132</v>
      </c>
      <c r="C34" t="s">
        <v>73</v>
      </c>
      <c r="D34" t="s">
        <v>74</v>
      </c>
      <c r="E34" t="s">
        <v>74</v>
      </c>
      <c r="F34" t="s">
        <v>74</v>
      </c>
      <c r="G34" t="s">
        <v>74</v>
      </c>
      <c r="H34" t="s">
        <v>74</v>
      </c>
      <c r="I34">
        <v>17</v>
      </c>
      <c r="J34" s="21">
        <v>2</v>
      </c>
    </row>
    <row r="35" spans="1:10">
      <c r="A35" t="s">
        <v>133</v>
      </c>
      <c r="B35" t="s">
        <v>134</v>
      </c>
      <c r="C35" t="s">
        <v>73</v>
      </c>
      <c r="D35" t="s">
        <v>74</v>
      </c>
      <c r="E35" t="s">
        <v>74</v>
      </c>
      <c r="F35" t="s">
        <v>74</v>
      </c>
      <c r="G35" t="s">
        <v>74</v>
      </c>
      <c r="H35" t="s">
        <v>75</v>
      </c>
      <c r="I35">
        <v>14</v>
      </c>
      <c r="J35" s="21">
        <v>2</v>
      </c>
    </row>
    <row r="36" spans="1:10">
      <c r="A36" t="s">
        <v>135</v>
      </c>
      <c r="B36" t="s">
        <v>136</v>
      </c>
      <c r="C36" t="s">
        <v>73</v>
      </c>
      <c r="D36" t="s">
        <v>74</v>
      </c>
      <c r="E36" t="s">
        <v>74</v>
      </c>
      <c r="F36" t="s">
        <v>74</v>
      </c>
      <c r="G36" t="s">
        <v>74</v>
      </c>
      <c r="H36" t="s">
        <v>75</v>
      </c>
      <c r="I36">
        <v>14</v>
      </c>
      <c r="J36" s="21">
        <v>2</v>
      </c>
    </row>
    <row r="37" spans="1:10">
      <c r="A37" t="s">
        <v>137</v>
      </c>
      <c r="B37" t="s">
        <v>138</v>
      </c>
      <c r="C37" t="s">
        <v>73</v>
      </c>
      <c r="D37" t="s">
        <v>74</v>
      </c>
      <c r="E37" t="s">
        <v>74</v>
      </c>
      <c r="F37" t="s">
        <v>74</v>
      </c>
      <c r="G37" t="s">
        <v>74</v>
      </c>
      <c r="H37" t="s">
        <v>74</v>
      </c>
      <c r="I37">
        <v>9</v>
      </c>
      <c r="J37" s="21">
        <v>2</v>
      </c>
    </row>
    <row r="38" spans="1:10">
      <c r="A38" t="s">
        <v>139</v>
      </c>
      <c r="B38" t="s">
        <v>140</v>
      </c>
      <c r="C38" t="s">
        <v>93</v>
      </c>
      <c r="D38" t="s">
        <v>74</v>
      </c>
      <c r="E38" t="s">
        <v>74</v>
      </c>
      <c r="F38" t="s">
        <v>74</v>
      </c>
      <c r="G38" t="s">
        <v>74</v>
      </c>
      <c r="H38" t="s">
        <v>75</v>
      </c>
      <c r="I38">
        <v>30</v>
      </c>
      <c r="J38" s="21">
        <v>2</v>
      </c>
    </row>
    <row r="39" spans="1:10">
      <c r="A39" t="s">
        <v>141</v>
      </c>
      <c r="B39" t="s">
        <v>142</v>
      </c>
      <c r="C39" t="s">
        <v>73</v>
      </c>
      <c r="D39" t="s">
        <v>74</v>
      </c>
      <c r="E39" t="s">
        <v>74</v>
      </c>
      <c r="F39" t="s">
        <v>74</v>
      </c>
      <c r="G39" t="s">
        <v>74</v>
      </c>
      <c r="H39" t="s">
        <v>75</v>
      </c>
      <c r="I39">
        <v>36</v>
      </c>
      <c r="J39" s="21">
        <v>2</v>
      </c>
    </row>
    <row r="40" spans="1:10">
      <c r="A40" t="s">
        <v>143</v>
      </c>
      <c r="B40" t="s">
        <v>144</v>
      </c>
      <c r="C40" t="s">
        <v>73</v>
      </c>
      <c r="D40" t="s">
        <v>74</v>
      </c>
      <c r="E40" t="s">
        <v>74</v>
      </c>
      <c r="F40" t="s">
        <v>74</v>
      </c>
      <c r="G40" t="s">
        <v>74</v>
      </c>
      <c r="H40" t="s">
        <v>75</v>
      </c>
      <c r="I40">
        <v>10</v>
      </c>
      <c r="J40" s="21">
        <v>2</v>
      </c>
    </row>
    <row r="41" spans="1:10">
      <c r="A41" t="s">
        <v>145</v>
      </c>
      <c r="B41" t="s">
        <v>146</v>
      </c>
      <c r="C41" t="s">
        <v>73</v>
      </c>
      <c r="D41" t="s">
        <v>74</v>
      </c>
      <c r="E41" t="s">
        <v>74</v>
      </c>
      <c r="F41" t="s">
        <v>74</v>
      </c>
      <c r="G41" t="s">
        <v>74</v>
      </c>
      <c r="H41" t="s">
        <v>75</v>
      </c>
      <c r="I41">
        <v>13</v>
      </c>
      <c r="J41" s="21">
        <v>2</v>
      </c>
    </row>
  </sheetData>
  <phoneticPr fontId="19" type="noConversion"/>
  <dataValidations count="1">
    <dataValidation type="list" allowBlank="1" showInputMessage="1" showErrorMessage="1" sqref="D6:H41"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defaultRowHeight="14.65"/>
  <cols>
    <col min="2" max="2" width="8.6640625" style="116"/>
    <col min="3" max="3" width="113.88671875" style="117" customWidth="1"/>
    <col min="4" max="4" width="62.33203125" bestFit="1" customWidth="1"/>
  </cols>
  <sheetData>
    <row r="1" spans="1:4">
      <c r="A1" t="s">
        <v>147</v>
      </c>
      <c r="B1" s="104" t="s">
        <v>70</v>
      </c>
      <c r="C1" s="105" t="s">
        <v>148</v>
      </c>
      <c r="D1" t="s">
        <v>149</v>
      </c>
    </row>
    <row r="2" spans="1:4">
      <c r="A2">
        <v>1</v>
      </c>
      <c r="B2" s="106">
        <v>31</v>
      </c>
      <c r="C2" s="107" t="s">
        <v>150</v>
      </c>
      <c r="D2" t="str">
        <f>INDEX('Funding Tables'!P:P,MATCH('Board Ventilation Strate-PY'!B2,'Funding Tables'!B:B,0))</f>
        <v>Huron-Superior Catholic District School Board</v>
      </c>
    </row>
    <row r="3" spans="1:4">
      <c r="A3">
        <f>IF(B3=B2,A2+1,1)</f>
        <v>2</v>
      </c>
      <c r="B3" s="106">
        <v>31</v>
      </c>
      <c r="C3" s="107" t="s">
        <v>151</v>
      </c>
      <c r="D3" t="str">
        <f>INDEX('Funding Tables'!P:P,MATCH('Board Ventilation Strate-PY'!B3,'Funding Tables'!B:B,0))</f>
        <v>Huron-Superior Catholic District School Board</v>
      </c>
    </row>
    <row r="4" spans="1:4">
      <c r="A4">
        <f t="shared" ref="A4:A67" si="0">IF(B4=B3,A3+1,1)</f>
        <v>3</v>
      </c>
      <c r="B4" s="106">
        <v>31</v>
      </c>
      <c r="C4" s="107" t="s">
        <v>152</v>
      </c>
      <c r="D4" t="str">
        <f>INDEX('Funding Tables'!P:P,MATCH('Board Ventilation Strate-PY'!B4,'Funding Tables'!B:B,0))</f>
        <v>Huron-Superior Catholic District School Board</v>
      </c>
    </row>
    <row r="5" spans="1:4">
      <c r="A5">
        <f t="shared" si="0"/>
        <v>4</v>
      </c>
      <c r="B5" s="106">
        <v>31</v>
      </c>
      <c r="C5" s="107" t="s">
        <v>153</v>
      </c>
      <c r="D5" t="str">
        <f>INDEX('Funding Tables'!P:P,MATCH('Board Ventilation Strate-PY'!B5,'Funding Tables'!B:B,0))</f>
        <v>Huron-Superior Catholic District School Board</v>
      </c>
    </row>
    <row r="6" spans="1:4">
      <c r="A6">
        <f t="shared" si="0"/>
        <v>1</v>
      </c>
      <c r="B6" s="106">
        <v>10</v>
      </c>
      <c r="C6" s="107" t="s">
        <v>154</v>
      </c>
      <c r="D6" t="str">
        <f>INDEX('Funding Tables'!P:P,MATCH('Board Ventilation Strate-PY'!B6,'Funding Tables'!B:B,0))</f>
        <v>Lambton Kent District School Board</v>
      </c>
    </row>
    <row r="7" spans="1:4" ht="29.35">
      <c r="A7">
        <f t="shared" si="0"/>
        <v>2</v>
      </c>
      <c r="B7" s="106">
        <v>10</v>
      </c>
      <c r="C7" s="107" t="s">
        <v>155</v>
      </c>
      <c r="D7" t="str">
        <f>INDEX('Funding Tables'!P:P,MATCH('Board Ventilation Strate-PY'!B7,'Funding Tables'!B:B,0))</f>
        <v>Lambton Kent District School Board</v>
      </c>
    </row>
    <row r="8" spans="1:4" ht="29.35">
      <c r="A8">
        <f t="shared" si="0"/>
        <v>3</v>
      </c>
      <c r="B8" s="106">
        <v>10</v>
      </c>
      <c r="C8" s="107" t="s">
        <v>156</v>
      </c>
      <c r="D8" t="str">
        <f>INDEX('Funding Tables'!P:P,MATCH('Board Ventilation Strate-PY'!B8,'Funding Tables'!B:B,0))</f>
        <v>Lambton Kent District School Board</v>
      </c>
    </row>
    <row r="9" spans="1:4">
      <c r="A9">
        <f t="shared" si="0"/>
        <v>4</v>
      </c>
      <c r="B9" s="106">
        <v>10</v>
      </c>
      <c r="C9" s="107" t="s">
        <v>157</v>
      </c>
      <c r="D9" t="str">
        <f>INDEX('Funding Tables'!P:P,MATCH('Board Ventilation Strate-PY'!B9,'Funding Tables'!B:B,0))</f>
        <v>Lambton Kent District School Board</v>
      </c>
    </row>
    <row r="10" spans="1:4">
      <c r="A10">
        <f t="shared" si="0"/>
        <v>1</v>
      </c>
      <c r="B10" s="106">
        <v>56</v>
      </c>
      <c r="C10" s="108" t="s">
        <v>158</v>
      </c>
      <c r="D10" t="str">
        <f>INDEX('Funding Tables'!P:P,MATCH('Board Ventilation Strate-PY'!B10,'Funding Tables'!B:B,0))</f>
        <v>Conseil scolaire public du Nord-Est de l'Ontario</v>
      </c>
    </row>
    <row r="11" spans="1:4">
      <c r="A11">
        <f t="shared" si="0"/>
        <v>2</v>
      </c>
      <c r="B11" s="106">
        <v>56</v>
      </c>
      <c r="C11" s="108" t="s">
        <v>159</v>
      </c>
      <c r="D11" t="str">
        <f>INDEX('Funding Tables'!P:P,MATCH('Board Ventilation Strate-PY'!B11,'Funding Tables'!B:B,0))</f>
        <v>Conseil scolaire public du Nord-Est de l'Ontario</v>
      </c>
    </row>
    <row r="12" spans="1:4">
      <c r="A12">
        <f t="shared" si="0"/>
        <v>3</v>
      </c>
      <c r="B12" s="106">
        <v>56</v>
      </c>
      <c r="C12" s="108" t="s">
        <v>160</v>
      </c>
      <c r="D12" t="str">
        <f>INDEX('Funding Tables'!P:P,MATCH('Board Ventilation Strate-PY'!B12,'Funding Tables'!B:B,0))</f>
        <v>Conseil scolaire public du Nord-Est de l'Ontario</v>
      </c>
    </row>
    <row r="13" spans="1:4">
      <c r="A13">
        <f t="shared" si="0"/>
        <v>4</v>
      </c>
      <c r="B13" s="106">
        <v>56</v>
      </c>
      <c r="C13" s="108" t="s">
        <v>161</v>
      </c>
      <c r="D13" t="str">
        <f>INDEX('Funding Tables'!P:P,MATCH('Board Ventilation Strate-PY'!B13,'Funding Tables'!B:B,0))</f>
        <v>Conseil scolaire public du Nord-Est de l'Ontario</v>
      </c>
    </row>
    <row r="14" spans="1:4" ht="29.35">
      <c r="A14">
        <f t="shared" si="0"/>
        <v>1</v>
      </c>
      <c r="B14" s="106">
        <v>103</v>
      </c>
      <c r="C14" s="107" t="s">
        <v>162</v>
      </c>
      <c r="D14" t="str">
        <f>INDEX('Funding Tables'!P:P,MATCH('Board Ventilation Strate-PY'!B14,'Funding Tables'!B:B,0))</f>
        <v>Penetanguishene Protestant Separate School Board</v>
      </c>
    </row>
    <row r="15" spans="1:4" ht="29.35">
      <c r="A15">
        <f t="shared" si="0"/>
        <v>2</v>
      </c>
      <c r="B15" s="106">
        <v>103</v>
      </c>
      <c r="C15" s="107" t="s">
        <v>163</v>
      </c>
      <c r="D15" t="str">
        <f>INDEX('Funding Tables'!P:P,MATCH('Board Ventilation Strate-PY'!B15,'Funding Tables'!B:B,0))</f>
        <v>Penetanguishene Protestant Separate School Board</v>
      </c>
    </row>
    <row r="16" spans="1:4">
      <c r="A16">
        <f t="shared" si="0"/>
        <v>3</v>
      </c>
      <c r="B16" s="106">
        <v>103</v>
      </c>
      <c r="C16" s="107" t="s">
        <v>164</v>
      </c>
      <c r="D16" t="str">
        <f>INDEX('Funding Tables'!P:P,MATCH('Board Ventilation Strate-PY'!B16,'Funding Tables'!B:B,0))</f>
        <v>Penetanguishene Protestant Separate School Board</v>
      </c>
    </row>
    <row r="17" spans="1:4">
      <c r="A17">
        <f t="shared" si="0"/>
        <v>4</v>
      </c>
      <c r="B17" s="106">
        <v>103</v>
      </c>
      <c r="C17" s="107" t="s">
        <v>165</v>
      </c>
      <c r="D17" t="str">
        <f>INDEX('Funding Tables'!P:P,MATCH('Board Ventilation Strate-PY'!B17,'Funding Tables'!B:B,0))</f>
        <v>Penetanguishene Protestant Separate School Board</v>
      </c>
    </row>
    <row r="18" spans="1:4">
      <c r="A18">
        <f t="shared" si="0"/>
        <v>1</v>
      </c>
      <c r="B18" s="106">
        <v>59</v>
      </c>
      <c r="C18" s="109" t="s">
        <v>166</v>
      </c>
      <c r="D18" t="str">
        <f>INDEX('Funding Tables'!P:P,MATCH('Board Ventilation Strate-PY'!B18,'Funding Tables'!B:B,0))</f>
        <v>Conseil des écoles publiques de l'Est de l'Ontario</v>
      </c>
    </row>
    <row r="19" spans="1:4" ht="28.7">
      <c r="A19">
        <f t="shared" si="0"/>
        <v>2</v>
      </c>
      <c r="B19" s="106">
        <v>59</v>
      </c>
      <c r="C19" s="109" t="s">
        <v>167</v>
      </c>
      <c r="D19" t="str">
        <f>INDEX('Funding Tables'!P:P,MATCH('Board Ventilation Strate-PY'!B19,'Funding Tables'!B:B,0))</f>
        <v>Conseil des écoles publiques de l'Est de l'Ontario</v>
      </c>
    </row>
    <row r="20" spans="1:4" ht="28.7">
      <c r="A20">
        <f t="shared" si="0"/>
        <v>3</v>
      </c>
      <c r="B20" s="106">
        <v>59</v>
      </c>
      <c r="C20" s="109" t="s">
        <v>168</v>
      </c>
      <c r="D20" t="str">
        <f>INDEX('Funding Tables'!P:P,MATCH('Board Ventilation Strate-PY'!B20,'Funding Tables'!B:B,0))</f>
        <v>Conseil des écoles publiques de l'Est de l'Ontario</v>
      </c>
    </row>
    <row r="21" spans="1:4">
      <c r="A21">
        <f t="shared" si="0"/>
        <v>4</v>
      </c>
      <c r="B21" s="106">
        <v>59</v>
      </c>
      <c r="C21" s="109" t="s">
        <v>169</v>
      </c>
      <c r="D21" t="str">
        <f>INDEX('Funding Tables'!P:P,MATCH('Board Ventilation Strate-PY'!B21,'Funding Tables'!B:B,0))</f>
        <v>Conseil des écoles publiques de l'Est de l'Ontario</v>
      </c>
    </row>
    <row r="22" spans="1:4">
      <c r="A22">
        <f t="shared" si="0"/>
        <v>1</v>
      </c>
      <c r="B22" s="106">
        <v>24</v>
      </c>
      <c r="C22" s="107" t="s">
        <v>170</v>
      </c>
      <c r="D22" t="str">
        <f>INDEX('Funding Tables'!P:P,MATCH('Board Ventilation Strate-PY'!B22,'Funding Tables'!B:B,0))</f>
        <v>Waterloo Region District School Board</v>
      </c>
    </row>
    <row r="23" spans="1:4" ht="29.35">
      <c r="A23">
        <f t="shared" si="0"/>
        <v>2</v>
      </c>
      <c r="B23" s="106">
        <v>24</v>
      </c>
      <c r="C23" s="107" t="s">
        <v>171</v>
      </c>
      <c r="D23" t="str">
        <f>INDEX('Funding Tables'!P:P,MATCH('Board Ventilation Strate-PY'!B23,'Funding Tables'!B:B,0))</f>
        <v>Waterloo Region District School Board</v>
      </c>
    </row>
    <row r="24" spans="1:4">
      <c r="A24">
        <f t="shared" si="0"/>
        <v>3</v>
      </c>
      <c r="B24" s="106">
        <v>24</v>
      </c>
      <c r="C24" s="107" t="s">
        <v>172</v>
      </c>
      <c r="D24" t="str">
        <f>INDEX('Funding Tables'!P:P,MATCH('Board Ventilation Strate-PY'!B24,'Funding Tables'!B:B,0))</f>
        <v>Waterloo Region District School Board</v>
      </c>
    </row>
    <row r="25" spans="1:4" ht="29.35">
      <c r="A25">
        <f t="shared" si="0"/>
        <v>4</v>
      </c>
      <c r="B25" s="106">
        <v>24</v>
      </c>
      <c r="C25" s="107" t="s">
        <v>173</v>
      </c>
      <c r="D25" t="str">
        <f>INDEX('Funding Tables'!P:P,MATCH('Board Ventilation Strate-PY'!B25,'Funding Tables'!B:B,0))</f>
        <v>Waterloo Region District School Board</v>
      </c>
    </row>
    <row r="26" spans="1:4" ht="29.35">
      <c r="A26">
        <f t="shared" si="0"/>
        <v>1</v>
      </c>
      <c r="B26" s="106">
        <v>42</v>
      </c>
      <c r="C26" s="107" t="s">
        <v>174</v>
      </c>
      <c r="D26" t="str">
        <f>INDEX('Funding Tables'!P:P,MATCH('Board Ventilation Strate-PY'!B26,'Funding Tables'!B:B,0))</f>
        <v>York Catholic District School Board</v>
      </c>
    </row>
    <row r="27" spans="1:4">
      <c r="A27">
        <f t="shared" si="0"/>
        <v>2</v>
      </c>
      <c r="B27" s="106">
        <v>42</v>
      </c>
      <c r="C27" s="107" t="s">
        <v>175</v>
      </c>
      <c r="D27" t="str">
        <f>INDEX('Funding Tables'!P:P,MATCH('Board Ventilation Strate-PY'!B27,'Funding Tables'!B:B,0))</f>
        <v>York Catholic District School Board</v>
      </c>
    </row>
    <row r="28" spans="1:4">
      <c r="A28">
        <f t="shared" si="0"/>
        <v>3</v>
      </c>
      <c r="B28" s="106">
        <v>42</v>
      </c>
      <c r="C28" s="107" t="s">
        <v>176</v>
      </c>
      <c r="D28" t="str">
        <f>INDEX('Funding Tables'!P:P,MATCH('Board Ventilation Strate-PY'!B28,'Funding Tables'!B:B,0))</f>
        <v>York Catholic District School Board</v>
      </c>
    </row>
    <row r="29" spans="1:4">
      <c r="A29">
        <f t="shared" si="0"/>
        <v>4</v>
      </c>
      <c r="B29" s="106">
        <v>42</v>
      </c>
      <c r="C29" s="107" t="s">
        <v>177</v>
      </c>
      <c r="D29" t="str">
        <f>INDEX('Funding Tables'!P:P,MATCH('Board Ventilation Strate-PY'!B29,'Funding Tables'!B:B,0))</f>
        <v>York Catholic District School Board</v>
      </c>
    </row>
    <row r="30" spans="1:4">
      <c r="A30">
        <f t="shared" si="0"/>
        <v>1</v>
      </c>
      <c r="B30" s="106" t="s">
        <v>178</v>
      </c>
      <c r="C30" s="107" t="s">
        <v>179</v>
      </c>
      <c r="D30" t="str">
        <f>INDEX('Funding Tables'!P:P,MATCH('Board Ventilation Strate-PY'!B30,'Funding Tables'!B:B,0))</f>
        <v>Northwest Catholic District School Board</v>
      </c>
    </row>
    <row r="31" spans="1:4">
      <c r="A31">
        <f t="shared" si="0"/>
        <v>2</v>
      </c>
      <c r="B31" s="106" t="s">
        <v>178</v>
      </c>
      <c r="C31" s="107" t="s">
        <v>180</v>
      </c>
      <c r="D31" t="str">
        <f>INDEX('Funding Tables'!P:P,MATCH('Board Ventilation Strate-PY'!B31,'Funding Tables'!B:B,0))</f>
        <v>Northwest Catholic District School Board</v>
      </c>
    </row>
    <row r="32" spans="1:4" ht="29.35">
      <c r="A32">
        <f t="shared" si="0"/>
        <v>3</v>
      </c>
      <c r="B32" s="106" t="s">
        <v>178</v>
      </c>
      <c r="C32" s="107" t="s">
        <v>181</v>
      </c>
      <c r="D32" t="str">
        <f>INDEX('Funding Tables'!P:P,MATCH('Board Ventilation Strate-PY'!B32,'Funding Tables'!B:B,0))</f>
        <v>Northwest Catholic District School Board</v>
      </c>
    </row>
    <row r="33" spans="1:4">
      <c r="A33">
        <f t="shared" si="0"/>
        <v>4</v>
      </c>
      <c r="B33" s="106" t="s">
        <v>178</v>
      </c>
      <c r="C33" s="107" t="s">
        <v>182</v>
      </c>
      <c r="D33" t="str">
        <f>INDEX('Funding Tables'!P:P,MATCH('Board Ventilation Strate-PY'!B33,'Funding Tables'!B:B,0))</f>
        <v>Northwest Catholic District School Board</v>
      </c>
    </row>
    <row r="34" spans="1:4" ht="29.35">
      <c r="A34">
        <f t="shared" si="0"/>
        <v>1</v>
      </c>
      <c r="B34" s="106">
        <v>66</v>
      </c>
      <c r="C34" s="107" t="s">
        <v>183</v>
      </c>
      <c r="D34" t="str">
        <f>INDEX('Funding Tables'!P:P,MATCH('Board Ventilation Strate-PY'!B34,'Funding Tables'!B:B,0))</f>
        <v>Conseil scolaire de district catholique du Centre-Est de l'Ontario</v>
      </c>
    </row>
    <row r="35" spans="1:4">
      <c r="A35">
        <f t="shared" si="0"/>
        <v>2</v>
      </c>
      <c r="B35" s="106">
        <v>66</v>
      </c>
      <c r="C35" s="107" t="s">
        <v>184</v>
      </c>
      <c r="D35" t="str">
        <f>INDEX('Funding Tables'!P:P,MATCH('Board Ventilation Strate-PY'!B35,'Funding Tables'!B:B,0))</f>
        <v>Conseil scolaire de district catholique du Centre-Est de l'Ontario</v>
      </c>
    </row>
    <row r="36" spans="1:4">
      <c r="A36">
        <f t="shared" si="0"/>
        <v>3</v>
      </c>
      <c r="B36" s="106">
        <v>66</v>
      </c>
      <c r="C36" s="107" t="s">
        <v>185</v>
      </c>
      <c r="D36" t="str">
        <f>INDEX('Funding Tables'!P:P,MATCH('Board Ventilation Strate-PY'!B36,'Funding Tables'!B:B,0))</f>
        <v>Conseil scolaire de district catholique du Centre-Est de l'Ontario</v>
      </c>
    </row>
    <row r="37" spans="1:4" ht="29.35">
      <c r="A37">
        <f t="shared" si="0"/>
        <v>4</v>
      </c>
      <c r="B37" s="106">
        <v>66</v>
      </c>
      <c r="C37" s="107" t="s">
        <v>186</v>
      </c>
      <c r="D37" t="str">
        <f>INDEX('Funding Tables'!P:P,MATCH('Board Ventilation Strate-PY'!B37,'Funding Tables'!B:B,0))</f>
        <v>Conseil scolaire de district catholique du Centre-Est de l'Ontario</v>
      </c>
    </row>
    <row r="38" spans="1:4" ht="29.35">
      <c r="A38">
        <f t="shared" si="0"/>
        <v>1</v>
      </c>
      <c r="B38" s="106">
        <v>26</v>
      </c>
      <c r="C38" s="107" t="s">
        <v>187</v>
      </c>
      <c r="D38" t="str">
        <f>INDEX('Funding Tables'!P:P,MATCH('Board Ventilation Strate-PY'!B38,'Funding Tables'!B:B,0))</f>
        <v>Upper Canada District School Board</v>
      </c>
    </row>
    <row r="39" spans="1:4" ht="29.35">
      <c r="A39">
        <f t="shared" si="0"/>
        <v>2</v>
      </c>
      <c r="B39" s="106">
        <v>26</v>
      </c>
      <c r="C39" s="107" t="s">
        <v>188</v>
      </c>
      <c r="D39" t="str">
        <f>INDEX('Funding Tables'!P:P,MATCH('Board Ventilation Strate-PY'!B39,'Funding Tables'!B:B,0))</f>
        <v>Upper Canada District School Board</v>
      </c>
    </row>
    <row r="40" spans="1:4" ht="29.35">
      <c r="A40">
        <f t="shared" si="0"/>
        <v>3</v>
      </c>
      <c r="B40" s="106">
        <v>26</v>
      </c>
      <c r="C40" s="107" t="s">
        <v>189</v>
      </c>
      <c r="D40" t="str">
        <f>INDEX('Funding Tables'!P:P,MATCH('Board Ventilation Strate-PY'!B40,'Funding Tables'!B:B,0))</f>
        <v>Upper Canada District School Board</v>
      </c>
    </row>
    <row r="41" spans="1:4">
      <c r="A41">
        <f t="shared" si="0"/>
        <v>4</v>
      </c>
      <c r="B41" s="106">
        <v>26</v>
      </c>
      <c r="C41" s="107" t="s">
        <v>190</v>
      </c>
      <c r="D41" t="str">
        <f>INDEX('Funding Tables'!P:P,MATCH('Board Ventilation Strate-PY'!B41,'Funding Tables'!B:B,0))</f>
        <v>Upper Canada District School Board</v>
      </c>
    </row>
    <row r="42" spans="1:4">
      <c r="A42">
        <f t="shared" si="0"/>
        <v>1</v>
      </c>
      <c r="B42" s="106">
        <v>53</v>
      </c>
      <c r="C42" s="107" t="s">
        <v>191</v>
      </c>
      <c r="D42" t="str">
        <f>INDEX('Funding Tables'!P:P,MATCH('Board Ventilation Strate-PY'!B42,'Funding Tables'!B:B,0))</f>
        <v>Ottawa Catholic District School Board</v>
      </c>
    </row>
    <row r="43" spans="1:4">
      <c r="A43">
        <f t="shared" si="0"/>
        <v>2</v>
      </c>
      <c r="B43" s="106">
        <v>53</v>
      </c>
      <c r="C43" s="107" t="s">
        <v>192</v>
      </c>
      <c r="D43" t="str">
        <f>INDEX('Funding Tables'!P:P,MATCH('Board Ventilation Strate-PY'!B43,'Funding Tables'!B:B,0))</f>
        <v>Ottawa Catholic District School Board</v>
      </c>
    </row>
    <row r="44" spans="1:4">
      <c r="A44">
        <f t="shared" si="0"/>
        <v>3</v>
      </c>
      <c r="B44" s="106">
        <v>53</v>
      </c>
      <c r="C44" s="107" t="s">
        <v>193</v>
      </c>
      <c r="D44" t="str">
        <f>INDEX('Funding Tables'!P:P,MATCH('Board Ventilation Strate-PY'!B44,'Funding Tables'!B:B,0))</f>
        <v>Ottawa Catholic District School Board</v>
      </c>
    </row>
    <row r="45" spans="1:4">
      <c r="A45">
        <f t="shared" si="0"/>
        <v>4</v>
      </c>
      <c r="B45" s="106">
        <v>53</v>
      </c>
      <c r="C45" s="107" t="s">
        <v>194</v>
      </c>
      <c r="D45" t="str">
        <f>INDEX('Funding Tables'!P:P,MATCH('Board Ventilation Strate-PY'!B45,'Funding Tables'!B:B,0))</f>
        <v>Ottawa Catholic District School Board</v>
      </c>
    </row>
    <row r="46" spans="1:4" ht="29.35">
      <c r="A46">
        <f t="shared" si="0"/>
        <v>1</v>
      </c>
      <c r="B46" s="106" t="s">
        <v>195</v>
      </c>
      <c r="C46" s="107" t="s">
        <v>196</v>
      </c>
      <c r="D46" t="str">
        <f>INDEX('Funding Tables'!P:P,MATCH('Board Ventilation Strate-PY'!B46,'Funding Tables'!B:B,0))</f>
        <v>Rainy River District School Board</v>
      </c>
    </row>
    <row r="47" spans="1:4" ht="29.35">
      <c r="A47">
        <f t="shared" si="0"/>
        <v>2</v>
      </c>
      <c r="B47" s="106" t="s">
        <v>195</v>
      </c>
      <c r="C47" s="107" t="s">
        <v>197</v>
      </c>
      <c r="D47" t="str">
        <f>INDEX('Funding Tables'!P:P,MATCH('Board Ventilation Strate-PY'!B47,'Funding Tables'!B:B,0))</f>
        <v>Rainy River District School Board</v>
      </c>
    </row>
    <row r="48" spans="1:4">
      <c r="A48">
        <f t="shared" si="0"/>
        <v>3</v>
      </c>
      <c r="B48" s="106" t="s">
        <v>195</v>
      </c>
      <c r="C48" s="107" t="s">
        <v>198</v>
      </c>
      <c r="D48" t="str">
        <f>INDEX('Funding Tables'!P:P,MATCH('Board Ventilation Strate-PY'!B48,'Funding Tables'!B:B,0))</f>
        <v>Rainy River District School Board</v>
      </c>
    </row>
    <row r="49" spans="1:4" ht="29.35">
      <c r="A49">
        <f t="shared" si="0"/>
        <v>4</v>
      </c>
      <c r="B49" s="106" t="s">
        <v>195</v>
      </c>
      <c r="C49" s="107" t="s">
        <v>199</v>
      </c>
      <c r="D49" t="str">
        <f>INDEX('Funding Tables'!P:P,MATCH('Board Ventilation Strate-PY'!B49,'Funding Tables'!B:B,0))</f>
        <v>Rainy River District School Board</v>
      </c>
    </row>
    <row r="50" spans="1:4" ht="29.35">
      <c r="A50">
        <f t="shared" si="0"/>
        <v>1</v>
      </c>
      <c r="B50" s="106">
        <v>41</v>
      </c>
      <c r="C50" s="110" t="s">
        <v>200</v>
      </c>
      <c r="D50" t="str">
        <f>INDEX('Funding Tables'!P:P,MATCH('Board Ventilation Strate-PY'!B50,'Funding Tables'!B:B,0))</f>
        <v>Peterborough Victoria Northumberland and Clarington Catholic DSB</v>
      </c>
    </row>
    <row r="51" spans="1:4">
      <c r="A51">
        <f t="shared" si="0"/>
        <v>2</v>
      </c>
      <c r="B51" s="106">
        <v>41</v>
      </c>
      <c r="C51" s="107" t="s">
        <v>201</v>
      </c>
      <c r="D51" t="str">
        <f>INDEX('Funding Tables'!P:P,MATCH('Board Ventilation Strate-PY'!B51,'Funding Tables'!B:B,0))</f>
        <v>Peterborough Victoria Northumberland and Clarington Catholic DSB</v>
      </c>
    </row>
    <row r="52" spans="1:4">
      <c r="A52">
        <f t="shared" si="0"/>
        <v>3</v>
      </c>
      <c r="B52" s="106">
        <v>41</v>
      </c>
      <c r="C52" s="107" t="s">
        <v>202</v>
      </c>
      <c r="D52" t="str">
        <f>INDEX('Funding Tables'!P:P,MATCH('Board Ventilation Strate-PY'!B52,'Funding Tables'!B:B,0))</f>
        <v>Peterborough Victoria Northumberland and Clarington Catholic DSB</v>
      </c>
    </row>
    <row r="53" spans="1:4">
      <c r="A53">
        <f t="shared" si="0"/>
        <v>4</v>
      </c>
      <c r="B53" s="106">
        <v>41</v>
      </c>
      <c r="C53" s="107" t="s">
        <v>203</v>
      </c>
      <c r="D53" t="str">
        <f>INDEX('Funding Tables'!P:P,MATCH('Board Ventilation Strate-PY'!B53,'Funding Tables'!B:B,0))</f>
        <v>Peterborough Victoria Northumberland and Clarington Catholic DSB</v>
      </c>
    </row>
    <row r="54" spans="1:4">
      <c r="A54">
        <f t="shared" si="0"/>
        <v>1</v>
      </c>
      <c r="B54" s="106" t="s">
        <v>204</v>
      </c>
      <c r="C54" s="107" t="s">
        <v>205</v>
      </c>
      <c r="D54" t="str">
        <f>INDEX('Funding Tables'!P:P,MATCH('Board Ventilation Strate-PY'!B54,'Funding Tables'!B:B,0))</f>
        <v>Superior North Catholic District School Board</v>
      </c>
    </row>
    <row r="55" spans="1:4">
      <c r="A55">
        <f t="shared" si="0"/>
        <v>2</v>
      </c>
      <c r="B55" s="106" t="s">
        <v>204</v>
      </c>
      <c r="C55" s="107" t="s">
        <v>206</v>
      </c>
      <c r="D55" t="str">
        <f>INDEX('Funding Tables'!P:P,MATCH('Board Ventilation Strate-PY'!B55,'Funding Tables'!B:B,0))</f>
        <v>Superior North Catholic District School Board</v>
      </c>
    </row>
    <row r="56" spans="1:4">
      <c r="A56">
        <f t="shared" si="0"/>
        <v>3</v>
      </c>
      <c r="B56" s="106" t="s">
        <v>204</v>
      </c>
      <c r="C56" s="107" t="s">
        <v>207</v>
      </c>
      <c r="D56" t="str">
        <f>INDEX('Funding Tables'!P:P,MATCH('Board Ventilation Strate-PY'!B56,'Funding Tables'!B:B,0))</f>
        <v>Superior North Catholic District School Board</v>
      </c>
    </row>
    <row r="57" spans="1:4">
      <c r="A57">
        <f t="shared" si="0"/>
        <v>4</v>
      </c>
      <c r="B57" s="106" t="s">
        <v>204</v>
      </c>
      <c r="C57" s="107" t="s">
        <v>208</v>
      </c>
      <c r="D57" t="str">
        <f>INDEX('Funding Tables'!P:P,MATCH('Board Ventilation Strate-PY'!B57,'Funding Tables'!B:B,0))</f>
        <v>Superior North Catholic District School Board</v>
      </c>
    </row>
    <row r="58" spans="1:4">
      <c r="A58">
        <f t="shared" si="0"/>
        <v>1</v>
      </c>
      <c r="B58" s="106">
        <v>61</v>
      </c>
      <c r="C58" s="107" t="s">
        <v>209</v>
      </c>
      <c r="D58" t="str">
        <f>INDEX('Funding Tables'!P:P,MATCH('Board Ventilation Strate-PY'!B58,'Funding Tables'!B:B,0))</f>
        <v>Conseil scolaire de district catholique du Nouvel-Ontario</v>
      </c>
    </row>
    <row r="59" spans="1:4" ht="29.35">
      <c r="A59">
        <f t="shared" si="0"/>
        <v>2</v>
      </c>
      <c r="B59" s="106">
        <v>61</v>
      </c>
      <c r="C59" s="107" t="s">
        <v>210</v>
      </c>
      <c r="D59" t="str">
        <f>INDEX('Funding Tables'!P:P,MATCH('Board Ventilation Strate-PY'!B59,'Funding Tables'!B:B,0))</f>
        <v>Conseil scolaire de district catholique du Nouvel-Ontario</v>
      </c>
    </row>
    <row r="60" spans="1:4">
      <c r="A60">
        <f t="shared" si="0"/>
        <v>3</v>
      </c>
      <c r="B60" s="106">
        <v>61</v>
      </c>
      <c r="C60" s="107" t="s">
        <v>211</v>
      </c>
      <c r="D60" t="str">
        <f>INDEX('Funding Tables'!P:P,MATCH('Board Ventilation Strate-PY'!B60,'Funding Tables'!B:B,0))</f>
        <v>Conseil scolaire de district catholique du Nouvel-Ontario</v>
      </c>
    </row>
    <row r="61" spans="1:4">
      <c r="A61">
        <f t="shared" si="0"/>
        <v>4</v>
      </c>
      <c r="B61" s="106">
        <v>61</v>
      </c>
      <c r="C61" s="107" t="s">
        <v>212</v>
      </c>
      <c r="D61" t="str">
        <f>INDEX('Funding Tables'!P:P,MATCH('Board Ventilation Strate-PY'!B61,'Funding Tables'!B:B,0))</f>
        <v>Conseil scolaire de district catholique du Nouvel-Ontario</v>
      </c>
    </row>
    <row r="62" spans="1:4" ht="29.35">
      <c r="A62">
        <f t="shared" si="0"/>
        <v>1</v>
      </c>
      <c r="B62" s="106" t="s">
        <v>213</v>
      </c>
      <c r="C62" s="107" t="s">
        <v>214</v>
      </c>
      <c r="D62" t="str">
        <f>INDEX('Funding Tables'!P:P,MATCH('Board Ventilation Strate-PY'!B62,'Funding Tables'!B:B,0))</f>
        <v>Thunder Bay Catholic District School Board</v>
      </c>
    </row>
    <row r="63" spans="1:4" ht="29.35">
      <c r="A63">
        <f t="shared" si="0"/>
        <v>2</v>
      </c>
      <c r="B63" s="106" t="s">
        <v>213</v>
      </c>
      <c r="C63" s="107" t="s">
        <v>215</v>
      </c>
      <c r="D63" t="str">
        <f>INDEX('Funding Tables'!P:P,MATCH('Board Ventilation Strate-PY'!B63,'Funding Tables'!B:B,0))</f>
        <v>Thunder Bay Catholic District School Board</v>
      </c>
    </row>
    <row r="64" spans="1:4">
      <c r="A64">
        <f t="shared" si="0"/>
        <v>3</v>
      </c>
      <c r="B64" s="106" t="s">
        <v>213</v>
      </c>
      <c r="C64" s="107" t="s">
        <v>216</v>
      </c>
      <c r="D64" t="str">
        <f>INDEX('Funding Tables'!P:P,MATCH('Board Ventilation Strate-PY'!B64,'Funding Tables'!B:B,0))</f>
        <v>Thunder Bay Catholic District School Board</v>
      </c>
    </row>
    <row r="65" spans="1:4">
      <c r="A65">
        <f t="shared" si="0"/>
        <v>4</v>
      </c>
      <c r="B65" s="106" t="s">
        <v>213</v>
      </c>
      <c r="C65" s="107" t="s">
        <v>217</v>
      </c>
      <c r="D65" t="str">
        <f>INDEX('Funding Tables'!P:P,MATCH('Board Ventilation Strate-PY'!B65,'Funding Tables'!B:B,0))</f>
        <v>Thunder Bay Catholic District School Board</v>
      </c>
    </row>
    <row r="66" spans="1:4" ht="29.35">
      <c r="A66">
        <f t="shared" si="0"/>
        <v>1</v>
      </c>
      <c r="B66" s="106">
        <v>21</v>
      </c>
      <c r="C66" s="107" t="s">
        <v>218</v>
      </c>
      <c r="D66" t="str">
        <f>INDEX('Funding Tables'!P:P,MATCH('Board Ventilation Strate-PY'!B66,'Funding Tables'!B:B,0))</f>
        <v>Hamilton-Wentworth District School Board</v>
      </c>
    </row>
    <row r="67" spans="1:4">
      <c r="A67">
        <f t="shared" si="0"/>
        <v>2</v>
      </c>
      <c r="B67" s="106">
        <v>21</v>
      </c>
      <c r="C67" s="107" t="s">
        <v>219</v>
      </c>
      <c r="D67" t="str">
        <f>INDEX('Funding Tables'!P:P,MATCH('Board Ventilation Strate-PY'!B67,'Funding Tables'!B:B,0))</f>
        <v>Hamilton-Wentworth District School Board</v>
      </c>
    </row>
    <row r="68" spans="1:4">
      <c r="A68">
        <f t="shared" ref="A68:A131" si="1">IF(B68=B67,A67+1,1)</f>
        <v>3</v>
      </c>
      <c r="B68" s="106">
        <v>21</v>
      </c>
      <c r="C68" s="107" t="s">
        <v>220</v>
      </c>
      <c r="D68" t="str">
        <f>INDEX('Funding Tables'!P:P,MATCH('Board Ventilation Strate-PY'!B68,'Funding Tables'!B:B,0))</f>
        <v>Hamilton-Wentworth District School Board</v>
      </c>
    </row>
    <row r="69" spans="1:4" ht="29.35">
      <c r="A69">
        <f t="shared" si="1"/>
        <v>4</v>
      </c>
      <c r="B69" s="106">
        <v>21</v>
      </c>
      <c r="C69" s="107" t="s">
        <v>221</v>
      </c>
      <c r="D69" t="str">
        <f>INDEX('Funding Tables'!P:P,MATCH('Board Ventilation Strate-PY'!B69,'Funding Tables'!B:B,0))</f>
        <v>Hamilton-Wentworth District School Board</v>
      </c>
    </row>
    <row r="70" spans="1:4">
      <c r="A70">
        <f t="shared" si="1"/>
        <v>1</v>
      </c>
      <c r="B70" s="106">
        <v>63</v>
      </c>
      <c r="C70" s="107" t="s">
        <v>222</v>
      </c>
      <c r="D70" t="str">
        <f>INDEX('Funding Tables'!P:P,MATCH('Board Ventilation Strate-PY'!B70,'Funding Tables'!B:B,0))</f>
        <v>Conseil scolaire catholique Providence</v>
      </c>
    </row>
    <row r="71" spans="1:4">
      <c r="A71">
        <f t="shared" si="1"/>
        <v>2</v>
      </c>
      <c r="B71" s="106">
        <v>63</v>
      </c>
      <c r="C71" s="107" t="s">
        <v>223</v>
      </c>
      <c r="D71" t="str">
        <f>INDEX('Funding Tables'!P:P,MATCH('Board Ventilation Strate-PY'!B71,'Funding Tables'!B:B,0))</f>
        <v>Conseil scolaire catholique Providence</v>
      </c>
    </row>
    <row r="72" spans="1:4">
      <c r="A72">
        <f t="shared" si="1"/>
        <v>3</v>
      </c>
      <c r="B72" s="106">
        <v>63</v>
      </c>
      <c r="C72" s="107" t="s">
        <v>224</v>
      </c>
      <c r="D72" t="str">
        <f>INDEX('Funding Tables'!P:P,MATCH('Board Ventilation Strate-PY'!B72,'Funding Tables'!B:B,0))</f>
        <v>Conseil scolaire catholique Providence</v>
      </c>
    </row>
    <row r="73" spans="1:4">
      <c r="A73">
        <f t="shared" si="1"/>
        <v>4</v>
      </c>
      <c r="B73" s="106">
        <v>63</v>
      </c>
      <c r="C73" s="107" t="s">
        <v>225</v>
      </c>
      <c r="D73" t="str">
        <f>INDEX('Funding Tables'!P:P,MATCH('Board Ventilation Strate-PY'!B73,'Funding Tables'!B:B,0))</f>
        <v>Conseil scolaire catholique Providence</v>
      </c>
    </row>
    <row r="74" spans="1:4">
      <c r="A74">
        <f t="shared" si="1"/>
        <v>1</v>
      </c>
      <c r="B74" s="106">
        <v>16</v>
      </c>
      <c r="C74" s="107" t="s">
        <v>226</v>
      </c>
      <c r="D74" t="str">
        <f>INDEX('Funding Tables'!P:P,MATCH('Board Ventilation Strate-PY'!B74,'Funding Tables'!B:B,0))</f>
        <v>York Region District School Board</v>
      </c>
    </row>
    <row r="75" spans="1:4">
      <c r="A75">
        <f t="shared" si="1"/>
        <v>2</v>
      </c>
      <c r="B75" s="106">
        <v>16</v>
      </c>
      <c r="C75" s="107" t="s">
        <v>227</v>
      </c>
      <c r="D75" t="str">
        <f>INDEX('Funding Tables'!P:P,MATCH('Board Ventilation Strate-PY'!B75,'Funding Tables'!B:B,0))</f>
        <v>York Region District School Board</v>
      </c>
    </row>
    <row r="76" spans="1:4">
      <c r="A76">
        <f t="shared" si="1"/>
        <v>3</v>
      </c>
      <c r="B76" s="106">
        <v>16</v>
      </c>
      <c r="C76" s="107" t="s">
        <v>228</v>
      </c>
      <c r="D76" t="str">
        <f>INDEX('Funding Tables'!P:P,MATCH('Board Ventilation Strate-PY'!B76,'Funding Tables'!B:B,0))</f>
        <v>York Region District School Board</v>
      </c>
    </row>
    <row r="77" spans="1:4" ht="29.35">
      <c r="A77">
        <f t="shared" si="1"/>
        <v>4</v>
      </c>
      <c r="B77" s="106">
        <v>16</v>
      </c>
      <c r="C77" s="107" t="s">
        <v>229</v>
      </c>
      <c r="D77" t="str">
        <f>INDEX('Funding Tables'!P:P,MATCH('Board Ventilation Strate-PY'!B77,'Funding Tables'!B:B,0))</f>
        <v>York Region District School Board</v>
      </c>
    </row>
    <row r="78" spans="1:4" ht="29.35">
      <c r="A78">
        <f t="shared" si="1"/>
        <v>1</v>
      </c>
      <c r="B78" s="106">
        <v>38</v>
      </c>
      <c r="C78" s="107" t="s">
        <v>230</v>
      </c>
      <c r="D78" t="str">
        <f>INDEX('Funding Tables'!P:P,MATCH('Board Ventilation Strate-PY'!B78,'Funding Tables'!B:B,0))</f>
        <v>London District Catholic School Board</v>
      </c>
    </row>
    <row r="79" spans="1:4" ht="29.35">
      <c r="A79">
        <f t="shared" si="1"/>
        <v>2</v>
      </c>
      <c r="B79" s="106">
        <v>38</v>
      </c>
      <c r="C79" s="107" t="s">
        <v>231</v>
      </c>
      <c r="D79" t="str">
        <f>INDEX('Funding Tables'!P:P,MATCH('Board Ventilation Strate-PY'!B79,'Funding Tables'!B:B,0))</f>
        <v>London District Catholic School Board</v>
      </c>
    </row>
    <row r="80" spans="1:4" ht="29.35">
      <c r="A80">
        <f t="shared" si="1"/>
        <v>3</v>
      </c>
      <c r="B80" s="106">
        <v>38</v>
      </c>
      <c r="C80" s="107" t="s">
        <v>232</v>
      </c>
      <c r="D80" t="str">
        <f>INDEX('Funding Tables'!P:P,MATCH('Board Ventilation Strate-PY'!B80,'Funding Tables'!B:B,0))</f>
        <v>London District Catholic School Board</v>
      </c>
    </row>
    <row r="81" spans="1:4" ht="29.35">
      <c r="A81">
        <f t="shared" si="1"/>
        <v>4</v>
      </c>
      <c r="B81" s="106">
        <v>38</v>
      </c>
      <c r="C81" s="107" t="s">
        <v>233</v>
      </c>
      <c r="D81" t="str">
        <f>INDEX('Funding Tables'!P:P,MATCH('Board Ventilation Strate-PY'!B81,'Funding Tables'!B:B,0))</f>
        <v>London District Catholic School Board</v>
      </c>
    </row>
    <row r="82" spans="1:4">
      <c r="A82">
        <f t="shared" si="1"/>
        <v>1</v>
      </c>
      <c r="B82" s="106">
        <v>14</v>
      </c>
      <c r="C82" s="107" t="s">
        <v>234</v>
      </c>
      <c r="D82" t="str">
        <f>INDEX('Funding Tables'!P:P,MATCH('Board Ventilation Strate-PY'!B82,'Funding Tables'!B:B,0))</f>
        <v>Kawartha Pine Ridge District School Board</v>
      </c>
    </row>
    <row r="83" spans="1:4">
      <c r="A83">
        <f t="shared" si="1"/>
        <v>2</v>
      </c>
      <c r="B83" s="106">
        <v>14</v>
      </c>
      <c r="C83" s="107" t="s">
        <v>235</v>
      </c>
      <c r="D83" t="str">
        <f>INDEX('Funding Tables'!P:P,MATCH('Board Ventilation Strate-PY'!B83,'Funding Tables'!B:B,0))</f>
        <v>Kawartha Pine Ridge District School Board</v>
      </c>
    </row>
    <row r="84" spans="1:4" ht="29.35">
      <c r="A84">
        <f t="shared" si="1"/>
        <v>3</v>
      </c>
      <c r="B84" s="106">
        <v>14</v>
      </c>
      <c r="C84" s="107" t="s">
        <v>236</v>
      </c>
      <c r="D84" t="str">
        <f>INDEX('Funding Tables'!P:P,MATCH('Board Ventilation Strate-PY'!B84,'Funding Tables'!B:B,0))</f>
        <v>Kawartha Pine Ridge District School Board</v>
      </c>
    </row>
    <row r="85" spans="1:4">
      <c r="A85">
        <f t="shared" si="1"/>
        <v>4</v>
      </c>
      <c r="B85" s="106">
        <v>14</v>
      </c>
      <c r="C85" s="107" t="s">
        <v>237</v>
      </c>
      <c r="D85" t="str">
        <f>INDEX('Funding Tables'!P:P,MATCH('Board Ventilation Strate-PY'!B85,'Funding Tables'!B:B,0))</f>
        <v>Kawartha Pine Ridge District School Board</v>
      </c>
    </row>
    <row r="86" spans="1:4">
      <c r="A86">
        <f t="shared" si="1"/>
        <v>1</v>
      </c>
      <c r="B86" s="106">
        <v>9</v>
      </c>
      <c r="C86" s="107" t="s">
        <v>238</v>
      </c>
      <c r="D86" t="str">
        <f>INDEX('Funding Tables'!P:P,MATCH('Board Ventilation Strate-PY'!B86,'Funding Tables'!B:B,0))</f>
        <v>Greater Essex County District School Board</v>
      </c>
    </row>
    <row r="87" spans="1:4" ht="29.35">
      <c r="A87">
        <f t="shared" si="1"/>
        <v>2</v>
      </c>
      <c r="B87" s="106">
        <v>9</v>
      </c>
      <c r="C87" s="107" t="s">
        <v>239</v>
      </c>
      <c r="D87" t="str">
        <f>INDEX('Funding Tables'!P:P,MATCH('Board Ventilation Strate-PY'!B87,'Funding Tables'!B:B,0))</f>
        <v>Greater Essex County District School Board</v>
      </c>
    </row>
    <row r="88" spans="1:4">
      <c r="A88">
        <f t="shared" si="1"/>
        <v>3</v>
      </c>
      <c r="B88" s="106">
        <v>9</v>
      </c>
      <c r="C88" s="107" t="s">
        <v>240</v>
      </c>
      <c r="D88" t="str">
        <f>INDEX('Funding Tables'!P:P,MATCH('Board Ventilation Strate-PY'!B88,'Funding Tables'!B:B,0))</f>
        <v>Greater Essex County District School Board</v>
      </c>
    </row>
    <row r="89" spans="1:4" ht="29.35">
      <c r="A89">
        <f t="shared" si="1"/>
        <v>4</v>
      </c>
      <c r="B89" s="106">
        <v>9</v>
      </c>
      <c r="C89" s="107" t="s">
        <v>241</v>
      </c>
      <c r="D89" t="str">
        <f>INDEX('Funding Tables'!P:P,MATCH('Board Ventilation Strate-PY'!B89,'Funding Tables'!B:B,0))</f>
        <v>Greater Essex County District School Board</v>
      </c>
    </row>
    <row r="90" spans="1:4">
      <c r="A90">
        <f t="shared" si="1"/>
        <v>1</v>
      </c>
      <c r="B90" s="106" t="s">
        <v>242</v>
      </c>
      <c r="C90" s="107" t="s">
        <v>243</v>
      </c>
      <c r="D90" t="str">
        <f>INDEX('Funding Tables'!P:P,MATCH('Board Ventilation Strate-PY'!B90,'Funding Tables'!B:B,0))</f>
        <v>Conseil scolaire de district catholique  des Grandes Rivières</v>
      </c>
    </row>
    <row r="91" spans="1:4">
      <c r="A91">
        <f t="shared" si="1"/>
        <v>2</v>
      </c>
      <c r="B91" s="106" t="s">
        <v>242</v>
      </c>
      <c r="C91" s="107" t="s">
        <v>244</v>
      </c>
      <c r="D91" t="str">
        <f>INDEX('Funding Tables'!P:P,MATCH('Board Ventilation Strate-PY'!B91,'Funding Tables'!B:B,0))</f>
        <v>Conseil scolaire de district catholique  des Grandes Rivières</v>
      </c>
    </row>
    <row r="92" spans="1:4">
      <c r="A92">
        <f t="shared" si="1"/>
        <v>3</v>
      </c>
      <c r="B92" s="106" t="s">
        <v>242</v>
      </c>
      <c r="C92" s="107" t="s">
        <v>245</v>
      </c>
      <c r="D92" t="str">
        <f>INDEX('Funding Tables'!P:P,MATCH('Board Ventilation Strate-PY'!B92,'Funding Tables'!B:B,0))</f>
        <v>Conseil scolaire de district catholique  des Grandes Rivières</v>
      </c>
    </row>
    <row r="93" spans="1:4">
      <c r="A93">
        <f t="shared" si="1"/>
        <v>4</v>
      </c>
      <c r="B93" s="106" t="s">
        <v>242</v>
      </c>
      <c r="C93" s="107" t="s">
        <v>246</v>
      </c>
      <c r="D93" t="str">
        <f>INDEX('Funding Tables'!P:P,MATCH('Board Ventilation Strate-PY'!B93,'Funding Tables'!B:B,0))</f>
        <v>Conseil scolaire de district catholique  des Grandes Rivières</v>
      </c>
    </row>
    <row r="94" spans="1:4" ht="29.35">
      <c r="A94">
        <f t="shared" si="1"/>
        <v>1</v>
      </c>
      <c r="B94" s="106" t="s">
        <v>247</v>
      </c>
      <c r="C94" s="107" t="s">
        <v>248</v>
      </c>
      <c r="D94" t="str">
        <f>INDEX('Funding Tables'!P:P,MATCH('Board Ventilation Strate-PY'!B94,'Funding Tables'!B:B,0))</f>
        <v>Conseil scolaire de district catholique Franco-Nord</v>
      </c>
    </row>
    <row r="95" spans="1:4" ht="29.35">
      <c r="A95">
        <f t="shared" si="1"/>
        <v>2</v>
      </c>
      <c r="B95" s="106" t="s">
        <v>247</v>
      </c>
      <c r="C95" s="107" t="s">
        <v>249</v>
      </c>
      <c r="D95" t="str">
        <f>INDEX('Funding Tables'!P:P,MATCH('Board Ventilation Strate-PY'!B95,'Funding Tables'!B:B,0))</f>
        <v>Conseil scolaire de district catholique Franco-Nord</v>
      </c>
    </row>
    <row r="96" spans="1:4" ht="29.35">
      <c r="A96">
        <f t="shared" si="1"/>
        <v>3</v>
      </c>
      <c r="B96" s="106" t="s">
        <v>247</v>
      </c>
      <c r="C96" s="107" t="s">
        <v>250</v>
      </c>
      <c r="D96" t="str">
        <f>INDEX('Funding Tables'!P:P,MATCH('Board Ventilation Strate-PY'!B96,'Funding Tables'!B:B,0))</f>
        <v>Conseil scolaire de district catholique Franco-Nord</v>
      </c>
    </row>
    <row r="97" spans="1:4">
      <c r="A97">
        <f t="shared" si="1"/>
        <v>4</v>
      </c>
      <c r="B97" s="106" t="s">
        <v>247</v>
      </c>
      <c r="C97" s="107" t="s">
        <v>251</v>
      </c>
      <c r="D97" t="str">
        <f>INDEX('Funding Tables'!P:P,MATCH('Board Ventilation Strate-PY'!B97,'Funding Tables'!B:B,0))</f>
        <v>Conseil scolaire de district catholique Franco-Nord</v>
      </c>
    </row>
    <row r="98" spans="1:4" ht="47.8">
      <c r="A98">
        <f t="shared" si="1"/>
        <v>1</v>
      </c>
      <c r="B98" s="106">
        <v>29</v>
      </c>
      <c r="C98" s="111" t="s">
        <v>252</v>
      </c>
      <c r="D98" t="str">
        <f>INDEX('Funding Tables'!P:P,MATCH('Board Ventilation Strate-PY'!B98,'Funding Tables'!B:B,0))</f>
        <v>Hastings and Prince Edward District School Board</v>
      </c>
    </row>
    <row r="99" spans="1:4" ht="31.9">
      <c r="A99">
        <f t="shared" si="1"/>
        <v>2</v>
      </c>
      <c r="B99" s="106">
        <v>29</v>
      </c>
      <c r="C99" s="112" t="s">
        <v>253</v>
      </c>
      <c r="D99" t="str">
        <f>INDEX('Funding Tables'!P:P,MATCH('Board Ventilation Strate-PY'!B99,'Funding Tables'!B:B,0))</f>
        <v>Hastings and Prince Edward District School Board</v>
      </c>
    </row>
    <row r="100" spans="1:4" ht="31.9">
      <c r="A100">
        <f t="shared" si="1"/>
        <v>3</v>
      </c>
      <c r="B100" s="106">
        <v>29</v>
      </c>
      <c r="C100" s="112" t="s">
        <v>254</v>
      </c>
      <c r="D100" t="str">
        <f>INDEX('Funding Tables'!P:P,MATCH('Board Ventilation Strate-PY'!B100,'Funding Tables'!B:B,0))</f>
        <v>Hastings and Prince Edward District School Board</v>
      </c>
    </row>
    <row r="101" spans="1:4" ht="31.9">
      <c r="A101">
        <f t="shared" si="1"/>
        <v>4</v>
      </c>
      <c r="B101" s="106">
        <v>29</v>
      </c>
      <c r="C101" s="112" t="s">
        <v>255</v>
      </c>
      <c r="D101" t="str">
        <f>INDEX('Funding Tables'!P:P,MATCH('Board Ventilation Strate-PY'!B101,'Funding Tables'!B:B,0))</f>
        <v>Hastings and Prince Edward District School Board</v>
      </c>
    </row>
    <row r="102" spans="1:4">
      <c r="A102">
        <f t="shared" si="1"/>
        <v>1</v>
      </c>
      <c r="B102" s="106">
        <v>28</v>
      </c>
      <c r="C102" s="107" t="s">
        <v>256</v>
      </c>
      <c r="D102" t="str">
        <f>INDEX('Funding Tables'!P:P,MATCH('Board Ventilation Strate-PY'!B102,'Funding Tables'!B:B,0))</f>
        <v>Renfrew County District School Board</v>
      </c>
    </row>
    <row r="103" spans="1:4">
      <c r="A103">
        <f t="shared" si="1"/>
        <v>2</v>
      </c>
      <c r="B103" s="106">
        <v>28</v>
      </c>
      <c r="C103" s="107" t="s">
        <v>257</v>
      </c>
      <c r="D103" t="str">
        <f>INDEX('Funding Tables'!P:P,MATCH('Board Ventilation Strate-PY'!B103,'Funding Tables'!B:B,0))</f>
        <v>Renfrew County District School Board</v>
      </c>
    </row>
    <row r="104" spans="1:4">
      <c r="A104">
        <f t="shared" si="1"/>
        <v>3</v>
      </c>
      <c r="B104" s="106">
        <v>28</v>
      </c>
      <c r="C104" s="107" t="s">
        <v>258</v>
      </c>
      <c r="D104" t="str">
        <f>INDEX('Funding Tables'!P:P,MATCH('Board Ventilation Strate-PY'!B104,'Funding Tables'!B:B,0))</f>
        <v>Renfrew County District School Board</v>
      </c>
    </row>
    <row r="105" spans="1:4">
      <c r="A105">
        <f t="shared" si="1"/>
        <v>4</v>
      </c>
      <c r="B105" s="106">
        <v>28</v>
      </c>
      <c r="C105" s="107" t="s">
        <v>259</v>
      </c>
      <c r="D105" t="str">
        <f>INDEX('Funding Tables'!P:P,MATCH('Board Ventilation Strate-PY'!B105,'Funding Tables'!B:B,0))</f>
        <v>Renfrew County District School Board</v>
      </c>
    </row>
    <row r="106" spans="1:4">
      <c r="A106">
        <f t="shared" si="1"/>
        <v>1</v>
      </c>
      <c r="B106" s="106">
        <v>23</v>
      </c>
      <c r="C106" s="107" t="s">
        <v>260</v>
      </c>
      <c r="D106" t="str">
        <f>INDEX('Funding Tables'!P:P,MATCH('Board Ventilation Strate-PY'!B106,'Funding Tables'!B:B,0))</f>
        <v>Grand Erie District School Board</v>
      </c>
    </row>
    <row r="107" spans="1:4">
      <c r="A107">
        <f t="shared" si="1"/>
        <v>2</v>
      </c>
      <c r="B107" s="106">
        <v>23</v>
      </c>
      <c r="C107" s="107" t="s">
        <v>261</v>
      </c>
      <c r="D107" t="str">
        <f>INDEX('Funding Tables'!P:P,MATCH('Board Ventilation Strate-PY'!B107,'Funding Tables'!B:B,0))</f>
        <v>Grand Erie District School Board</v>
      </c>
    </row>
    <row r="108" spans="1:4">
      <c r="A108">
        <f t="shared" si="1"/>
        <v>3</v>
      </c>
      <c r="B108" s="106">
        <v>23</v>
      </c>
      <c r="C108" s="107" t="s">
        <v>262</v>
      </c>
      <c r="D108" t="str">
        <f>INDEX('Funding Tables'!P:P,MATCH('Board Ventilation Strate-PY'!B108,'Funding Tables'!B:B,0))</f>
        <v>Grand Erie District School Board</v>
      </c>
    </row>
    <row r="109" spans="1:4">
      <c r="A109">
        <f t="shared" si="1"/>
        <v>4</v>
      </c>
      <c r="B109" s="106">
        <v>23</v>
      </c>
      <c r="C109" s="107" t="s">
        <v>263</v>
      </c>
      <c r="D109" t="str">
        <f>INDEX('Funding Tables'!P:P,MATCH('Board Ventilation Strate-PY'!B109,'Funding Tables'!B:B,0))</f>
        <v>Grand Erie District School Board</v>
      </c>
    </row>
    <row r="110" spans="1:4" ht="46.55">
      <c r="A110">
        <f t="shared" si="1"/>
        <v>1</v>
      </c>
      <c r="B110" s="106">
        <v>25</v>
      </c>
      <c r="C110" s="113" t="s">
        <v>264</v>
      </c>
      <c r="D110" t="str">
        <f>INDEX('Funding Tables'!P:P,MATCH('Board Ventilation Strate-PY'!B110,'Funding Tables'!B:B,0))</f>
        <v>Ottawa-Carleton District School Board</v>
      </c>
    </row>
    <row r="111" spans="1:4" ht="29.35">
      <c r="A111">
        <f t="shared" si="1"/>
        <v>2</v>
      </c>
      <c r="B111" s="106">
        <v>25</v>
      </c>
      <c r="C111" s="107" t="s">
        <v>265</v>
      </c>
      <c r="D111" t="str">
        <f>INDEX('Funding Tables'!P:P,MATCH('Board Ventilation Strate-PY'!B111,'Funding Tables'!B:B,0))</f>
        <v>Ottawa-Carleton District School Board</v>
      </c>
    </row>
    <row r="112" spans="1:4" ht="29.35">
      <c r="A112">
        <f t="shared" si="1"/>
        <v>3</v>
      </c>
      <c r="B112" s="106">
        <v>25</v>
      </c>
      <c r="C112" s="107" t="s">
        <v>266</v>
      </c>
      <c r="D112" t="str">
        <f>INDEX('Funding Tables'!P:P,MATCH('Board Ventilation Strate-PY'!B112,'Funding Tables'!B:B,0))</f>
        <v>Ottawa-Carleton District School Board</v>
      </c>
    </row>
    <row r="113" spans="1:4" ht="29.35">
      <c r="A113">
        <f t="shared" si="1"/>
        <v>4</v>
      </c>
      <c r="B113" s="106">
        <v>25</v>
      </c>
      <c r="C113" s="107" t="s">
        <v>267</v>
      </c>
      <c r="D113" t="str">
        <f>INDEX('Funding Tables'!P:P,MATCH('Board Ventilation Strate-PY'!B113,'Funding Tables'!B:B,0))</f>
        <v>Ottawa-Carleton District School Board</v>
      </c>
    </row>
    <row r="114" spans="1:4">
      <c r="A114">
        <f t="shared" si="1"/>
        <v>1</v>
      </c>
      <c r="B114" s="106">
        <v>39</v>
      </c>
      <c r="C114" s="107" t="s">
        <v>268</v>
      </c>
      <c r="D114" t="str">
        <f>INDEX('Funding Tables'!P:P,MATCH('Board Ventilation Strate-PY'!B114,'Funding Tables'!B:B,0))</f>
        <v>St. Clair Catholic District School Board</v>
      </c>
    </row>
    <row r="115" spans="1:4">
      <c r="A115">
        <f t="shared" si="1"/>
        <v>2</v>
      </c>
      <c r="B115" s="106">
        <v>39</v>
      </c>
      <c r="C115" s="107" t="s">
        <v>269</v>
      </c>
      <c r="D115" t="str">
        <f>INDEX('Funding Tables'!P:P,MATCH('Board Ventilation Strate-PY'!B115,'Funding Tables'!B:B,0))</f>
        <v>St. Clair Catholic District School Board</v>
      </c>
    </row>
    <row r="116" spans="1:4">
      <c r="A116">
        <f t="shared" si="1"/>
        <v>3</v>
      </c>
      <c r="B116" s="106">
        <v>39</v>
      </c>
      <c r="C116" s="107" t="s">
        <v>270</v>
      </c>
      <c r="D116" t="str">
        <f>INDEX('Funding Tables'!P:P,MATCH('Board Ventilation Strate-PY'!B116,'Funding Tables'!B:B,0))</f>
        <v>St. Clair Catholic District School Board</v>
      </c>
    </row>
    <row r="117" spans="1:4">
      <c r="A117">
        <f t="shared" si="1"/>
        <v>4</v>
      </c>
      <c r="B117" s="106">
        <v>39</v>
      </c>
      <c r="C117" s="107" t="s">
        <v>271</v>
      </c>
      <c r="D117" t="str">
        <f>INDEX('Funding Tables'!P:P,MATCH('Board Ventilation Strate-PY'!B117,'Funding Tables'!B:B,0))</f>
        <v>St. Clair Catholic District School Board</v>
      </c>
    </row>
    <row r="118" spans="1:4">
      <c r="A118">
        <f t="shared" si="1"/>
        <v>1</v>
      </c>
      <c r="B118" s="106">
        <v>27</v>
      </c>
      <c r="C118" s="107" t="s">
        <v>272</v>
      </c>
      <c r="D118" t="str">
        <f>INDEX('Funding Tables'!P:P,MATCH('Board Ventilation Strate-PY'!B118,'Funding Tables'!B:B,0))</f>
        <v>Limestone District School Board</v>
      </c>
    </row>
    <row r="119" spans="1:4" ht="29.35">
      <c r="A119">
        <f t="shared" si="1"/>
        <v>2</v>
      </c>
      <c r="B119" s="106">
        <v>27</v>
      </c>
      <c r="C119" s="107" t="s">
        <v>273</v>
      </c>
      <c r="D119" t="str">
        <f>INDEX('Funding Tables'!P:P,MATCH('Board Ventilation Strate-PY'!B119,'Funding Tables'!B:B,0))</f>
        <v>Limestone District School Board</v>
      </c>
    </row>
    <row r="120" spans="1:4">
      <c r="A120">
        <f t="shared" si="1"/>
        <v>3</v>
      </c>
      <c r="B120" s="106">
        <v>27</v>
      </c>
      <c r="C120" s="107" t="s">
        <v>274</v>
      </c>
      <c r="D120" t="str">
        <f>INDEX('Funding Tables'!P:P,MATCH('Board Ventilation Strate-PY'!B120,'Funding Tables'!B:B,0))</f>
        <v>Limestone District School Board</v>
      </c>
    </row>
    <row r="121" spans="1:4" ht="29.35">
      <c r="A121">
        <f t="shared" si="1"/>
        <v>4</v>
      </c>
      <c r="B121" s="106">
        <v>27</v>
      </c>
      <c r="C121" s="107" t="s">
        <v>275</v>
      </c>
      <c r="D121" t="str">
        <f>INDEX('Funding Tables'!P:P,MATCH('Board Ventilation Strate-PY'!B121,'Funding Tables'!B:B,0))</f>
        <v>Limestone District School Board</v>
      </c>
    </row>
    <row r="122" spans="1:4">
      <c r="A122">
        <f t="shared" si="1"/>
        <v>1</v>
      </c>
      <c r="B122" s="106">
        <v>65</v>
      </c>
      <c r="C122" s="107" t="s">
        <v>276</v>
      </c>
      <c r="D122" t="str">
        <f>INDEX('Funding Tables'!P:P,MATCH('Board Ventilation Strate-PY'!B122,'Funding Tables'!B:B,0))</f>
        <v>Conseil scolaire de district catholique de l'Est ontarien</v>
      </c>
    </row>
    <row r="123" spans="1:4">
      <c r="A123">
        <f t="shared" si="1"/>
        <v>2</v>
      </c>
      <c r="B123" s="106">
        <v>65</v>
      </c>
      <c r="C123" s="107" t="s">
        <v>277</v>
      </c>
      <c r="D123" t="str">
        <f>INDEX('Funding Tables'!P:P,MATCH('Board Ventilation Strate-PY'!B123,'Funding Tables'!B:B,0))</f>
        <v>Conseil scolaire de district catholique de l'Est ontarien</v>
      </c>
    </row>
    <row r="124" spans="1:4" ht="29.35">
      <c r="A124">
        <f t="shared" si="1"/>
        <v>3</v>
      </c>
      <c r="B124" s="106">
        <v>65</v>
      </c>
      <c r="C124" s="107" t="s">
        <v>278</v>
      </c>
      <c r="D124" t="str">
        <f>INDEX('Funding Tables'!P:P,MATCH('Board Ventilation Strate-PY'!B124,'Funding Tables'!B:B,0))</f>
        <v>Conseil scolaire de district catholique de l'Est ontarien</v>
      </c>
    </row>
    <row r="125" spans="1:4">
      <c r="A125">
        <f t="shared" si="1"/>
        <v>4</v>
      </c>
      <c r="B125" s="106">
        <v>65</v>
      </c>
      <c r="C125" s="107" t="s">
        <v>279</v>
      </c>
      <c r="D125" t="str">
        <f>INDEX('Funding Tables'!P:P,MATCH('Board Ventilation Strate-PY'!B125,'Funding Tables'!B:B,0))</f>
        <v>Conseil scolaire de district catholique de l'Est ontarien</v>
      </c>
    </row>
    <row r="126" spans="1:4" ht="29.35">
      <c r="A126">
        <f t="shared" si="1"/>
        <v>1</v>
      </c>
      <c r="B126" s="106">
        <v>49</v>
      </c>
      <c r="C126" s="107" t="s">
        <v>280</v>
      </c>
      <c r="D126" t="str">
        <f>INDEX('Funding Tables'!P:P,MATCH('Board Ventilation Strate-PY'!B126,'Funding Tables'!B:B,0))</f>
        <v>Waterloo Catholic District School Board</v>
      </c>
    </row>
    <row r="127" spans="1:4" ht="29.35">
      <c r="A127">
        <f t="shared" si="1"/>
        <v>2</v>
      </c>
      <c r="B127" s="106">
        <v>49</v>
      </c>
      <c r="C127" s="107" t="s">
        <v>281</v>
      </c>
      <c r="D127" t="str">
        <f>INDEX('Funding Tables'!P:P,MATCH('Board Ventilation Strate-PY'!B127,'Funding Tables'!B:B,0))</f>
        <v>Waterloo Catholic District School Board</v>
      </c>
    </row>
    <row r="128" spans="1:4" ht="29.35">
      <c r="A128">
        <f t="shared" si="1"/>
        <v>3</v>
      </c>
      <c r="B128" s="106">
        <v>49</v>
      </c>
      <c r="C128" s="107" t="s">
        <v>282</v>
      </c>
      <c r="D128" t="str">
        <f>INDEX('Funding Tables'!P:P,MATCH('Board Ventilation Strate-PY'!B128,'Funding Tables'!B:B,0))</f>
        <v>Waterloo Catholic District School Board</v>
      </c>
    </row>
    <row r="129" spans="1:4" ht="29.35">
      <c r="A129">
        <f t="shared" si="1"/>
        <v>4</v>
      </c>
      <c r="B129" s="106">
        <v>49</v>
      </c>
      <c r="C129" s="107" t="s">
        <v>283</v>
      </c>
      <c r="D129" t="str">
        <f>INDEX('Funding Tables'!P:P,MATCH('Board Ventilation Strate-PY'!B129,'Funding Tables'!B:B,0))</f>
        <v>Waterloo Catholic District School Board</v>
      </c>
    </row>
    <row r="130" spans="1:4">
      <c r="A130">
        <f t="shared" si="1"/>
        <v>1</v>
      </c>
      <c r="B130" s="106">
        <v>1</v>
      </c>
      <c r="C130" s="107" t="s">
        <v>284</v>
      </c>
      <c r="D130" t="str">
        <f>INDEX('Funding Tables'!P:P,MATCH('Board Ventilation Strate-PY'!B130,'Funding Tables'!B:B,0))</f>
        <v>District School Board Ontario North East</v>
      </c>
    </row>
    <row r="131" spans="1:4">
      <c r="A131">
        <f t="shared" si="1"/>
        <v>2</v>
      </c>
      <c r="B131" s="106">
        <v>1</v>
      </c>
      <c r="C131" s="107" t="s">
        <v>285</v>
      </c>
      <c r="D131" t="str">
        <f>INDEX('Funding Tables'!P:P,MATCH('Board Ventilation Strate-PY'!B131,'Funding Tables'!B:B,0))</f>
        <v>District School Board Ontario North East</v>
      </c>
    </row>
    <row r="132" spans="1:4">
      <c r="A132">
        <f t="shared" ref="A132:A195" si="2">IF(B132=B131,A131+1,1)</f>
        <v>3</v>
      </c>
      <c r="B132" s="106">
        <v>1</v>
      </c>
      <c r="C132" s="107" t="s">
        <v>286</v>
      </c>
      <c r="D132" t="str">
        <f>INDEX('Funding Tables'!P:P,MATCH('Board Ventilation Strate-PY'!B132,'Funding Tables'!B:B,0))</f>
        <v>District School Board Ontario North East</v>
      </c>
    </row>
    <row r="133" spans="1:4">
      <c r="A133">
        <f t="shared" si="2"/>
        <v>4</v>
      </c>
      <c r="B133" s="106">
        <v>1</v>
      </c>
      <c r="C133" s="107" t="s">
        <v>287</v>
      </c>
      <c r="D133" t="str">
        <f>INDEX('Funding Tables'!P:P,MATCH('Board Ventilation Strate-PY'!B133,'Funding Tables'!B:B,0))</f>
        <v>District School Board Ontario North East</v>
      </c>
    </row>
    <row r="134" spans="1:4" ht="29.35">
      <c r="A134">
        <f t="shared" si="2"/>
        <v>1</v>
      </c>
      <c r="B134" s="106">
        <v>3</v>
      </c>
      <c r="C134" s="107" t="s">
        <v>288</v>
      </c>
      <c r="D134" t="str">
        <f>INDEX('Funding Tables'!P:P,MATCH('Board Ventilation Strate-PY'!B134,'Funding Tables'!B:B,0))</f>
        <v>Rainbow District School Board</v>
      </c>
    </row>
    <row r="135" spans="1:4" ht="29.35">
      <c r="A135">
        <f t="shared" si="2"/>
        <v>2</v>
      </c>
      <c r="B135" s="106">
        <v>3</v>
      </c>
      <c r="C135" s="107" t="s">
        <v>289</v>
      </c>
      <c r="D135" t="str">
        <f>INDEX('Funding Tables'!P:P,MATCH('Board Ventilation Strate-PY'!B135,'Funding Tables'!B:B,0))</f>
        <v>Rainbow District School Board</v>
      </c>
    </row>
    <row r="136" spans="1:4">
      <c r="A136">
        <f t="shared" si="2"/>
        <v>3</v>
      </c>
      <c r="B136" s="106">
        <v>3</v>
      </c>
      <c r="C136" s="107" t="s">
        <v>290</v>
      </c>
      <c r="D136" t="str">
        <f>INDEX('Funding Tables'!P:P,MATCH('Board Ventilation Strate-PY'!B136,'Funding Tables'!B:B,0))</f>
        <v>Rainbow District School Board</v>
      </c>
    </row>
    <row r="137" spans="1:4">
      <c r="A137">
        <f t="shared" si="2"/>
        <v>4</v>
      </c>
      <c r="B137" s="106">
        <v>3</v>
      </c>
      <c r="C137" s="107" t="s">
        <v>291</v>
      </c>
      <c r="D137" t="str">
        <f>INDEX('Funding Tables'!P:P,MATCH('Board Ventilation Strate-PY'!B137,'Funding Tables'!B:B,0))</f>
        <v>Rainbow District School Board</v>
      </c>
    </row>
    <row r="138" spans="1:4" ht="29.35">
      <c r="A138">
        <f t="shared" si="2"/>
        <v>1</v>
      </c>
      <c r="B138" s="106">
        <v>17</v>
      </c>
      <c r="C138" s="107" t="s">
        <v>292</v>
      </c>
      <c r="D138" t="str">
        <f>INDEX('Funding Tables'!P:P,MATCH('Board Ventilation Strate-PY'!B138,'Funding Tables'!B:B,0))</f>
        <v>Simcoe County District School Board</v>
      </c>
    </row>
    <row r="139" spans="1:4" ht="30.6">
      <c r="A139">
        <f t="shared" si="2"/>
        <v>2</v>
      </c>
      <c r="B139" s="106">
        <v>17</v>
      </c>
      <c r="C139" s="107" t="s">
        <v>293</v>
      </c>
      <c r="D139" t="str">
        <f>INDEX('Funding Tables'!P:P,MATCH('Board Ventilation Strate-PY'!B139,'Funding Tables'!B:B,0))</f>
        <v>Simcoe County District School Board</v>
      </c>
    </row>
    <row r="140" spans="1:4" ht="29.35">
      <c r="A140">
        <f t="shared" si="2"/>
        <v>3</v>
      </c>
      <c r="B140" s="106">
        <v>17</v>
      </c>
      <c r="C140" s="107" t="s">
        <v>294</v>
      </c>
      <c r="D140" t="str">
        <f>INDEX('Funding Tables'!P:P,MATCH('Board Ventilation Strate-PY'!B140,'Funding Tables'!B:B,0))</f>
        <v>Simcoe County District School Board</v>
      </c>
    </row>
    <row r="141" spans="1:4" ht="29.35">
      <c r="A141">
        <f t="shared" si="2"/>
        <v>4</v>
      </c>
      <c r="B141" s="106">
        <v>17</v>
      </c>
      <c r="C141" s="107" t="s">
        <v>295</v>
      </c>
      <c r="D141" t="str">
        <f>INDEX('Funding Tables'!P:P,MATCH('Board Ventilation Strate-PY'!B141,'Funding Tables'!B:B,0))</f>
        <v>Simcoe County District School Board</v>
      </c>
    </row>
    <row r="142" spans="1:4">
      <c r="A142">
        <f t="shared" si="2"/>
        <v>1</v>
      </c>
      <c r="B142" s="106">
        <v>50</v>
      </c>
      <c r="C142" s="107" t="s">
        <v>296</v>
      </c>
      <c r="D142" t="str">
        <f>INDEX('Funding Tables'!P:P,MATCH('Board Ventilation Strate-PY'!B142,'Funding Tables'!B:B,0))</f>
        <v>Niagara Catholic District School Board</v>
      </c>
    </row>
    <row r="143" spans="1:4">
      <c r="A143">
        <f t="shared" si="2"/>
        <v>2</v>
      </c>
      <c r="B143" s="106">
        <v>50</v>
      </c>
      <c r="C143" s="107" t="s">
        <v>297</v>
      </c>
      <c r="D143" t="str">
        <f>INDEX('Funding Tables'!P:P,MATCH('Board Ventilation Strate-PY'!B143,'Funding Tables'!B:B,0))</f>
        <v>Niagara Catholic District School Board</v>
      </c>
    </row>
    <row r="144" spans="1:4">
      <c r="A144">
        <f t="shared" si="2"/>
        <v>3</v>
      </c>
      <c r="B144" s="106">
        <v>50</v>
      </c>
      <c r="C144" s="107" t="s">
        <v>298</v>
      </c>
      <c r="D144" t="str">
        <f>INDEX('Funding Tables'!P:P,MATCH('Board Ventilation Strate-PY'!B144,'Funding Tables'!B:B,0))</f>
        <v>Niagara Catholic District School Board</v>
      </c>
    </row>
    <row r="145" spans="1:4">
      <c r="A145">
        <f t="shared" si="2"/>
        <v>4</v>
      </c>
      <c r="B145" s="106">
        <v>50</v>
      </c>
      <c r="C145" s="107" t="s">
        <v>299</v>
      </c>
      <c r="D145" t="str">
        <f>INDEX('Funding Tables'!P:P,MATCH('Board Ventilation Strate-PY'!B145,'Funding Tables'!B:B,0))</f>
        <v>Niagara Catholic District School Board</v>
      </c>
    </row>
    <row r="146" spans="1:4" ht="58.65">
      <c r="A146">
        <f t="shared" si="2"/>
        <v>1</v>
      </c>
      <c r="B146" s="106">
        <v>44</v>
      </c>
      <c r="C146" s="110" t="s">
        <v>300</v>
      </c>
      <c r="D146" t="str">
        <f>INDEX('Funding Tables'!P:P,MATCH('Board Ventilation Strate-PY'!B146,'Funding Tables'!B:B,0))</f>
        <v>Simcoe Muskoka Catholic District School Board</v>
      </c>
    </row>
    <row r="147" spans="1:4" ht="73.3">
      <c r="A147">
        <f t="shared" si="2"/>
        <v>2</v>
      </c>
      <c r="B147" s="106">
        <v>44</v>
      </c>
      <c r="C147" s="110" t="s">
        <v>301</v>
      </c>
      <c r="D147" t="str">
        <f>INDEX('Funding Tables'!P:P,MATCH('Board Ventilation Strate-PY'!B147,'Funding Tables'!B:B,0))</f>
        <v>Simcoe Muskoka Catholic District School Board</v>
      </c>
    </row>
    <row r="148" spans="1:4" ht="44">
      <c r="A148">
        <f t="shared" si="2"/>
        <v>3</v>
      </c>
      <c r="B148" s="106">
        <v>44</v>
      </c>
      <c r="C148" s="110" t="s">
        <v>302</v>
      </c>
      <c r="D148" t="str">
        <f>INDEX('Funding Tables'!P:P,MATCH('Board Ventilation Strate-PY'!B148,'Funding Tables'!B:B,0))</f>
        <v>Simcoe Muskoka Catholic District School Board</v>
      </c>
    </row>
    <row r="149" spans="1:4" ht="58.65">
      <c r="A149">
        <f t="shared" si="2"/>
        <v>4</v>
      </c>
      <c r="B149" s="106">
        <v>44</v>
      </c>
      <c r="C149" s="107" t="s">
        <v>303</v>
      </c>
      <c r="D149" t="str">
        <f>INDEX('Funding Tables'!P:P,MATCH('Board Ventilation Strate-PY'!B149,'Funding Tables'!B:B,0))</f>
        <v>Simcoe Muskoka Catholic District School Board</v>
      </c>
    </row>
    <row r="150" spans="1:4" ht="29.35">
      <c r="A150">
        <f t="shared" si="2"/>
        <v>1</v>
      </c>
      <c r="B150" s="106">
        <v>13</v>
      </c>
      <c r="C150" s="107" t="s">
        <v>304</v>
      </c>
      <c r="D150" t="str">
        <f>INDEX('Funding Tables'!P:P,MATCH('Board Ventilation Strate-PY'!B150,'Funding Tables'!B:B,0))</f>
        <v>Durham District School Board</v>
      </c>
    </row>
    <row r="151" spans="1:4" ht="29.35">
      <c r="A151">
        <f t="shared" si="2"/>
        <v>2</v>
      </c>
      <c r="B151" s="106">
        <v>13</v>
      </c>
      <c r="C151" s="107" t="s">
        <v>305</v>
      </c>
      <c r="D151" t="str">
        <f>INDEX('Funding Tables'!P:P,MATCH('Board Ventilation Strate-PY'!B151,'Funding Tables'!B:B,0))</f>
        <v>Durham District School Board</v>
      </c>
    </row>
    <row r="152" spans="1:4" ht="29.35">
      <c r="A152">
        <f t="shared" si="2"/>
        <v>3</v>
      </c>
      <c r="B152" s="106">
        <v>13</v>
      </c>
      <c r="C152" s="107" t="s">
        <v>306</v>
      </c>
      <c r="D152" t="str">
        <f>INDEX('Funding Tables'!P:P,MATCH('Board Ventilation Strate-PY'!B152,'Funding Tables'!B:B,0))</f>
        <v>Durham District School Board</v>
      </c>
    </row>
    <row r="153" spans="1:4" ht="29.35">
      <c r="A153">
        <f t="shared" si="2"/>
        <v>4</v>
      </c>
      <c r="B153" s="106">
        <v>13</v>
      </c>
      <c r="C153" s="107" t="s">
        <v>307</v>
      </c>
      <c r="D153" t="str">
        <f>INDEX('Funding Tables'!P:P,MATCH('Board Ventilation Strate-PY'!B153,'Funding Tables'!B:B,0))</f>
        <v>Durham District School Board</v>
      </c>
    </row>
    <row r="154" spans="1:4">
      <c r="A154">
        <f t="shared" si="2"/>
        <v>1</v>
      </c>
      <c r="B154" s="106" t="s">
        <v>308</v>
      </c>
      <c r="C154" s="107" t="s">
        <v>309</v>
      </c>
      <c r="D154" t="str">
        <f>INDEX('Funding Tables'!P:P,MATCH('Board Ventilation Strate-PY'!B154,'Funding Tables'!B:B,0))</f>
        <v>Lakehead District School Board</v>
      </c>
    </row>
    <row r="155" spans="1:4">
      <c r="A155">
        <f t="shared" si="2"/>
        <v>2</v>
      </c>
      <c r="B155" s="106" t="s">
        <v>308</v>
      </c>
      <c r="C155" s="107" t="s">
        <v>310</v>
      </c>
      <c r="D155" t="str">
        <f>INDEX('Funding Tables'!P:P,MATCH('Board Ventilation Strate-PY'!B155,'Funding Tables'!B:B,0))</f>
        <v>Lakehead District School Board</v>
      </c>
    </row>
    <row r="156" spans="1:4">
      <c r="A156">
        <f t="shared" si="2"/>
        <v>3</v>
      </c>
      <c r="B156" s="106" t="s">
        <v>308</v>
      </c>
      <c r="C156" s="107" t="s">
        <v>311</v>
      </c>
      <c r="D156" t="str">
        <f>INDEX('Funding Tables'!P:P,MATCH('Board Ventilation Strate-PY'!B156,'Funding Tables'!B:B,0))</f>
        <v>Lakehead District School Board</v>
      </c>
    </row>
    <row r="157" spans="1:4">
      <c r="A157">
        <f t="shared" si="2"/>
        <v>4</v>
      </c>
      <c r="B157" s="106" t="s">
        <v>308</v>
      </c>
      <c r="C157" s="107" t="s">
        <v>312</v>
      </c>
      <c r="D157" t="str">
        <f>INDEX('Funding Tables'!P:P,MATCH('Board Ventilation Strate-PY'!B157,'Funding Tables'!B:B,0))</f>
        <v>Lakehead District School Board</v>
      </c>
    </row>
    <row r="158" spans="1:4">
      <c r="A158">
        <f t="shared" si="2"/>
        <v>1</v>
      </c>
      <c r="B158" s="106">
        <v>100</v>
      </c>
      <c r="C158" s="107" t="s">
        <v>313</v>
      </c>
      <c r="D158" t="str">
        <f>INDEX('Funding Tables'!P:P,MATCH('Board Ventilation Strate-PY'!B158,'Funding Tables'!B:B,0))</f>
        <v>James Bay Lowlands Secondary School Board</v>
      </c>
    </row>
    <row r="159" spans="1:4">
      <c r="A159">
        <f t="shared" si="2"/>
        <v>2</v>
      </c>
      <c r="B159" s="106">
        <v>100</v>
      </c>
      <c r="C159" s="107" t="s">
        <v>314</v>
      </c>
      <c r="D159" t="str">
        <f>INDEX('Funding Tables'!P:P,MATCH('Board Ventilation Strate-PY'!B159,'Funding Tables'!B:B,0))</f>
        <v>James Bay Lowlands Secondary School Board</v>
      </c>
    </row>
    <row r="160" spans="1:4">
      <c r="A160">
        <f t="shared" si="2"/>
        <v>3</v>
      </c>
      <c r="B160" s="106">
        <v>100</v>
      </c>
      <c r="C160" s="107" t="s">
        <v>315</v>
      </c>
      <c r="D160" t="str">
        <f>INDEX('Funding Tables'!P:P,MATCH('Board Ventilation Strate-PY'!B160,'Funding Tables'!B:B,0))</f>
        <v>James Bay Lowlands Secondary School Board</v>
      </c>
    </row>
    <row r="161" spans="1:4">
      <c r="A161">
        <f t="shared" si="2"/>
        <v>4</v>
      </c>
      <c r="B161" s="106">
        <v>100</v>
      </c>
      <c r="C161" s="107" t="s">
        <v>316</v>
      </c>
      <c r="D161" t="str">
        <f>INDEX('Funding Tables'!P:P,MATCH('Board Ventilation Strate-PY'!B161,'Funding Tables'!B:B,0))</f>
        <v>James Bay Lowlands Secondary School Board</v>
      </c>
    </row>
    <row r="162" spans="1:4" ht="28.7">
      <c r="A162">
        <f t="shared" si="2"/>
        <v>1</v>
      </c>
      <c r="B162" s="106">
        <v>18</v>
      </c>
      <c r="C162" s="114" t="s">
        <v>317</v>
      </c>
      <c r="D162" t="str">
        <f>INDEX('Funding Tables'!P:P,MATCH('Board Ventilation Strate-PY'!B162,'Funding Tables'!B:B,0))</f>
        <v>Upper Grand District School Board</v>
      </c>
    </row>
    <row r="163" spans="1:4" ht="28.7">
      <c r="A163">
        <f t="shared" si="2"/>
        <v>2</v>
      </c>
      <c r="B163" s="106">
        <v>18</v>
      </c>
      <c r="C163" s="114" t="s">
        <v>318</v>
      </c>
      <c r="D163" t="str">
        <f>INDEX('Funding Tables'!P:P,MATCH('Board Ventilation Strate-PY'!B163,'Funding Tables'!B:B,0))</f>
        <v>Upper Grand District School Board</v>
      </c>
    </row>
    <row r="164" spans="1:4" ht="28.7">
      <c r="A164">
        <f t="shared" si="2"/>
        <v>3</v>
      </c>
      <c r="B164" s="106">
        <v>18</v>
      </c>
      <c r="C164" s="114" t="s">
        <v>319</v>
      </c>
      <c r="D164" t="str">
        <f>INDEX('Funding Tables'!P:P,MATCH('Board Ventilation Strate-PY'!B164,'Funding Tables'!B:B,0))</f>
        <v>Upper Grand District School Board</v>
      </c>
    </row>
    <row r="165" spans="1:4" ht="28.7">
      <c r="A165">
        <f t="shared" si="2"/>
        <v>4</v>
      </c>
      <c r="B165" s="106">
        <v>18</v>
      </c>
      <c r="C165" s="114" t="s">
        <v>320</v>
      </c>
      <c r="D165" t="str">
        <f>INDEX('Funding Tables'!P:P,MATCH('Board Ventilation Strate-PY'!B165,'Funding Tables'!B:B,0))</f>
        <v>Upper Grand District School Board</v>
      </c>
    </row>
    <row r="166" spans="1:4">
      <c r="A166">
        <f t="shared" si="2"/>
        <v>1</v>
      </c>
      <c r="B166" s="106">
        <v>22</v>
      </c>
      <c r="C166" s="107" t="s">
        <v>321</v>
      </c>
      <c r="D166" t="str">
        <f>INDEX('Funding Tables'!P:P,MATCH('Board Ventilation Strate-PY'!B166,'Funding Tables'!B:B,0))</f>
        <v>District School Board of Niagara</v>
      </c>
    </row>
    <row r="167" spans="1:4">
      <c r="A167">
        <f t="shared" si="2"/>
        <v>2</v>
      </c>
      <c r="B167" s="106">
        <v>22</v>
      </c>
      <c r="C167" s="107" t="s">
        <v>322</v>
      </c>
      <c r="D167" t="str">
        <f>INDEX('Funding Tables'!P:P,MATCH('Board Ventilation Strate-PY'!B167,'Funding Tables'!B:B,0))</f>
        <v>District School Board of Niagara</v>
      </c>
    </row>
    <row r="168" spans="1:4">
      <c r="A168">
        <f t="shared" si="2"/>
        <v>3</v>
      </c>
      <c r="B168" s="106">
        <v>22</v>
      </c>
      <c r="C168" s="107" t="s">
        <v>323</v>
      </c>
      <c r="D168" t="str">
        <f>INDEX('Funding Tables'!P:P,MATCH('Board Ventilation Strate-PY'!B168,'Funding Tables'!B:B,0))</f>
        <v>District School Board of Niagara</v>
      </c>
    </row>
    <row r="169" spans="1:4">
      <c r="A169">
        <f t="shared" si="2"/>
        <v>4</v>
      </c>
      <c r="B169" s="106">
        <v>22</v>
      </c>
      <c r="C169" s="107" t="s">
        <v>324</v>
      </c>
      <c r="D169" t="str">
        <f>INDEX('Funding Tables'!P:P,MATCH('Board Ventilation Strate-PY'!B169,'Funding Tables'!B:B,0))</f>
        <v>District School Board of Niagara</v>
      </c>
    </row>
    <row r="170" spans="1:4" ht="29.35">
      <c r="A170">
        <f t="shared" si="2"/>
        <v>1</v>
      </c>
      <c r="B170" s="106">
        <v>46</v>
      </c>
      <c r="C170" s="115" t="s">
        <v>325</v>
      </c>
      <c r="D170" t="str">
        <f>INDEX('Funding Tables'!P:P,MATCH('Board Ventilation Strate-PY'!B170,'Funding Tables'!B:B,0))</f>
        <v>Halton Catholic District School Board</v>
      </c>
    </row>
    <row r="171" spans="1:4" ht="29.35">
      <c r="A171">
        <f t="shared" si="2"/>
        <v>2</v>
      </c>
      <c r="B171" s="106">
        <v>46</v>
      </c>
      <c r="C171" s="115" t="s">
        <v>326</v>
      </c>
      <c r="D171" t="str">
        <f>INDEX('Funding Tables'!P:P,MATCH('Board Ventilation Strate-PY'!B171,'Funding Tables'!B:B,0))</f>
        <v>Halton Catholic District School Board</v>
      </c>
    </row>
    <row r="172" spans="1:4">
      <c r="A172">
        <f t="shared" si="2"/>
        <v>3</v>
      </c>
      <c r="B172" s="106">
        <v>46</v>
      </c>
      <c r="C172" s="115" t="s">
        <v>327</v>
      </c>
      <c r="D172" t="str">
        <f>INDEX('Funding Tables'!P:P,MATCH('Board Ventilation Strate-PY'!B172,'Funding Tables'!B:B,0))</f>
        <v>Halton Catholic District School Board</v>
      </c>
    </row>
    <row r="173" spans="1:4">
      <c r="A173">
        <f t="shared" si="2"/>
        <v>4</v>
      </c>
      <c r="B173" s="106">
        <v>46</v>
      </c>
      <c r="C173" s="115" t="s">
        <v>328</v>
      </c>
      <c r="D173" t="str">
        <f>INDEX('Funding Tables'!P:P,MATCH('Board Ventilation Strate-PY'!B173,'Funding Tables'!B:B,0))</f>
        <v>Halton Catholic District School Board</v>
      </c>
    </row>
    <row r="174" spans="1:4">
      <c r="A174">
        <f t="shared" si="2"/>
        <v>1</v>
      </c>
      <c r="B174" s="106">
        <v>32</v>
      </c>
      <c r="C174" s="107" t="s">
        <v>329</v>
      </c>
      <c r="D174" t="str">
        <f>INDEX('Funding Tables'!P:P,MATCH('Board Ventilation Strate-PY'!B174,'Funding Tables'!B:B,0))</f>
        <v>Sudbury Catholic District School Board</v>
      </c>
    </row>
    <row r="175" spans="1:4">
      <c r="A175">
        <f t="shared" si="2"/>
        <v>2</v>
      </c>
      <c r="B175" s="106">
        <v>32</v>
      </c>
      <c r="C175" s="107" t="s">
        <v>330</v>
      </c>
      <c r="D175" t="str">
        <f>INDEX('Funding Tables'!P:P,MATCH('Board Ventilation Strate-PY'!B175,'Funding Tables'!B:B,0))</f>
        <v>Sudbury Catholic District School Board</v>
      </c>
    </row>
    <row r="176" spans="1:4">
      <c r="A176">
        <f t="shared" si="2"/>
        <v>3</v>
      </c>
      <c r="B176" s="106">
        <v>32</v>
      </c>
      <c r="C176" s="107" t="s">
        <v>331</v>
      </c>
      <c r="D176" t="str">
        <f>INDEX('Funding Tables'!P:P,MATCH('Board Ventilation Strate-PY'!B176,'Funding Tables'!B:B,0))</f>
        <v>Sudbury Catholic District School Board</v>
      </c>
    </row>
    <row r="177" spans="1:4">
      <c r="A177">
        <f t="shared" si="2"/>
        <v>4</v>
      </c>
      <c r="B177" s="106">
        <v>32</v>
      </c>
      <c r="C177" s="107" t="s">
        <v>332</v>
      </c>
      <c r="D177" t="str">
        <f>INDEX('Funding Tables'!P:P,MATCH('Board Ventilation Strate-PY'!B177,'Funding Tables'!B:B,0))</f>
        <v>Sudbury Catholic District School Board</v>
      </c>
    </row>
    <row r="178" spans="1:4">
      <c r="A178">
        <f t="shared" si="2"/>
        <v>1</v>
      </c>
      <c r="B178" s="106">
        <v>35</v>
      </c>
      <c r="C178" s="107" t="s">
        <v>333</v>
      </c>
      <c r="D178" t="str">
        <f>INDEX('Funding Tables'!P:P,MATCH('Board Ventilation Strate-PY'!B178,'Funding Tables'!B:B,0))</f>
        <v>Bruce-Grey Catholic District School Board</v>
      </c>
    </row>
    <row r="179" spans="1:4">
      <c r="A179">
        <f t="shared" si="2"/>
        <v>2</v>
      </c>
      <c r="B179" s="106">
        <v>35</v>
      </c>
      <c r="C179" s="107" t="s">
        <v>334</v>
      </c>
      <c r="D179" t="str">
        <f>INDEX('Funding Tables'!P:P,MATCH('Board Ventilation Strate-PY'!B179,'Funding Tables'!B:B,0))</f>
        <v>Bruce-Grey Catholic District School Board</v>
      </c>
    </row>
    <row r="180" spans="1:4">
      <c r="A180">
        <f t="shared" si="2"/>
        <v>3</v>
      </c>
      <c r="B180" s="106">
        <v>35</v>
      </c>
      <c r="C180" s="107" t="s">
        <v>335</v>
      </c>
      <c r="D180" t="str">
        <f>INDEX('Funding Tables'!P:P,MATCH('Board Ventilation Strate-PY'!B180,'Funding Tables'!B:B,0))</f>
        <v>Bruce-Grey Catholic District School Board</v>
      </c>
    </row>
    <row r="181" spans="1:4">
      <c r="A181">
        <f t="shared" si="2"/>
        <v>4</v>
      </c>
      <c r="B181" s="106">
        <v>35</v>
      </c>
      <c r="C181" s="107" t="s">
        <v>336</v>
      </c>
      <c r="D181" t="str">
        <f>INDEX('Funding Tables'!P:P,MATCH('Board Ventilation Strate-PY'!B181,'Funding Tables'!B:B,0))</f>
        <v>Bruce-Grey Catholic District School Board</v>
      </c>
    </row>
    <row r="182" spans="1:4">
      <c r="A182">
        <f t="shared" si="2"/>
        <v>1</v>
      </c>
      <c r="B182" s="106">
        <v>57</v>
      </c>
      <c r="C182" s="107" t="s">
        <v>337</v>
      </c>
      <c r="D182" t="str">
        <f>INDEX('Funding Tables'!P:P,MATCH('Board Ventilation Strate-PY'!B182,'Funding Tables'!B:B,0))</f>
        <v>Conseil scolaire public du Grand Nord de l’Ontario</v>
      </c>
    </row>
    <row r="183" spans="1:4">
      <c r="A183">
        <f t="shared" si="2"/>
        <v>2</v>
      </c>
      <c r="B183" s="106">
        <v>57</v>
      </c>
      <c r="C183" s="107" t="s">
        <v>338</v>
      </c>
      <c r="D183" t="str">
        <f>INDEX('Funding Tables'!P:P,MATCH('Board Ventilation Strate-PY'!B183,'Funding Tables'!B:B,0))</f>
        <v>Conseil scolaire public du Grand Nord de l’Ontario</v>
      </c>
    </row>
    <row r="184" spans="1:4">
      <c r="A184">
        <f t="shared" si="2"/>
        <v>3</v>
      </c>
      <c r="B184" s="106">
        <v>57</v>
      </c>
      <c r="C184" s="107" t="s">
        <v>339</v>
      </c>
      <c r="D184" t="str">
        <f>INDEX('Funding Tables'!P:P,MATCH('Board Ventilation Strate-PY'!B184,'Funding Tables'!B:B,0))</f>
        <v>Conseil scolaire public du Grand Nord de l’Ontario</v>
      </c>
    </row>
    <row r="185" spans="1:4">
      <c r="A185">
        <f t="shared" si="2"/>
        <v>4</v>
      </c>
      <c r="B185" s="106">
        <v>57</v>
      </c>
      <c r="C185" s="107" t="s">
        <v>340</v>
      </c>
      <c r="D185" t="str">
        <f>INDEX('Funding Tables'!P:P,MATCH('Board Ventilation Strate-PY'!B185,'Funding Tables'!B:B,0))</f>
        <v>Conseil scolaire public du Grand Nord de l’Ontario</v>
      </c>
    </row>
    <row r="186" spans="1:4" ht="15.95">
      <c r="A186">
        <f t="shared" si="2"/>
        <v>1</v>
      </c>
      <c r="B186" s="106">
        <v>37</v>
      </c>
      <c r="C186" s="111" t="s">
        <v>341</v>
      </c>
      <c r="D186" t="str">
        <f>INDEX('Funding Tables'!P:P,MATCH('Board Ventilation Strate-PY'!B186,'Funding Tables'!B:B,0))</f>
        <v>Windsor-Essex Catholic District School Board</v>
      </c>
    </row>
    <row r="187" spans="1:4" ht="15.95">
      <c r="A187">
        <f t="shared" si="2"/>
        <v>2</v>
      </c>
      <c r="B187" s="106">
        <v>37</v>
      </c>
      <c r="C187" s="111" t="s">
        <v>342</v>
      </c>
      <c r="D187" t="str">
        <f>INDEX('Funding Tables'!P:P,MATCH('Board Ventilation Strate-PY'!B187,'Funding Tables'!B:B,0))</f>
        <v>Windsor-Essex Catholic District School Board</v>
      </c>
    </row>
    <row r="188" spans="1:4" ht="31.9">
      <c r="A188">
        <f t="shared" si="2"/>
        <v>3</v>
      </c>
      <c r="B188" s="106">
        <v>37</v>
      </c>
      <c r="C188" s="111" t="s">
        <v>343</v>
      </c>
      <c r="D188" t="str">
        <f>INDEX('Funding Tables'!P:P,MATCH('Board Ventilation Strate-PY'!B188,'Funding Tables'!B:B,0))</f>
        <v>Windsor-Essex Catholic District School Board</v>
      </c>
    </row>
    <row r="189" spans="1:4" ht="31.9">
      <c r="A189">
        <f t="shared" si="2"/>
        <v>4</v>
      </c>
      <c r="B189" s="106">
        <v>37</v>
      </c>
      <c r="C189" s="111" t="s">
        <v>344</v>
      </c>
      <c r="D189" t="str">
        <f>INDEX('Funding Tables'!P:P,MATCH('Board Ventilation Strate-PY'!B189,'Funding Tables'!B:B,0))</f>
        <v>Windsor-Essex Catholic District School Board</v>
      </c>
    </row>
    <row r="190" spans="1:4" ht="47.8">
      <c r="A190">
        <f t="shared" si="2"/>
        <v>5</v>
      </c>
      <c r="B190" s="106">
        <v>37</v>
      </c>
      <c r="C190" s="111" t="s">
        <v>345</v>
      </c>
      <c r="D190" t="str">
        <f>INDEX('Funding Tables'!P:P,MATCH('Board Ventilation Strate-PY'!B190,'Funding Tables'!B:B,0))</f>
        <v>Windsor-Essex Catholic District School Board</v>
      </c>
    </row>
    <row r="191" spans="1:4" ht="31.9">
      <c r="A191">
        <f t="shared" si="2"/>
        <v>6</v>
      </c>
      <c r="B191" s="106">
        <v>37</v>
      </c>
      <c r="C191" s="111" t="s">
        <v>346</v>
      </c>
      <c r="D191" t="str">
        <f>INDEX('Funding Tables'!P:P,MATCH('Board Ventilation Strate-PY'!B191,'Funding Tables'!B:B,0))</f>
        <v>Windsor-Essex Catholic District School Board</v>
      </c>
    </row>
    <row r="192" spans="1:4" ht="29.35">
      <c r="A192">
        <f t="shared" si="2"/>
        <v>1</v>
      </c>
      <c r="B192" s="106" t="s">
        <v>347</v>
      </c>
      <c r="C192" s="107" t="s">
        <v>348</v>
      </c>
      <c r="D192" t="str">
        <f>INDEX('Funding Tables'!P:P,MATCH('Board Ventilation Strate-PY'!B192,'Funding Tables'!B:B,0))</f>
        <v>Nipissing-Parry Sound Catholic District School Board</v>
      </c>
    </row>
    <row r="193" spans="1:4">
      <c r="A193">
        <f t="shared" si="2"/>
        <v>2</v>
      </c>
      <c r="B193" s="106" t="s">
        <v>347</v>
      </c>
      <c r="C193" s="107" t="s">
        <v>349</v>
      </c>
      <c r="D193" t="str">
        <f>INDEX('Funding Tables'!P:P,MATCH('Board Ventilation Strate-PY'!B193,'Funding Tables'!B:B,0))</f>
        <v>Nipissing-Parry Sound Catholic District School Board</v>
      </c>
    </row>
    <row r="194" spans="1:4">
      <c r="A194">
        <f t="shared" si="2"/>
        <v>3</v>
      </c>
      <c r="B194" s="106" t="s">
        <v>347</v>
      </c>
      <c r="C194" s="107" t="s">
        <v>350</v>
      </c>
      <c r="D194" t="str">
        <f>INDEX('Funding Tables'!P:P,MATCH('Board Ventilation Strate-PY'!B194,'Funding Tables'!B:B,0))</f>
        <v>Nipissing-Parry Sound Catholic District School Board</v>
      </c>
    </row>
    <row r="195" spans="1:4">
      <c r="A195">
        <f t="shared" si="2"/>
        <v>4</v>
      </c>
      <c r="B195" s="106" t="s">
        <v>347</v>
      </c>
      <c r="C195" s="107" t="s">
        <v>351</v>
      </c>
      <c r="D195" t="str">
        <f>INDEX('Funding Tables'!P:P,MATCH('Board Ventilation Strate-PY'!B195,'Funding Tables'!B:B,0))</f>
        <v>Nipissing-Parry Sound Catholic District School Board</v>
      </c>
    </row>
    <row r="196" spans="1:4" ht="29.35">
      <c r="A196">
        <f t="shared" ref="A196:A259" si="3">IF(B196=B195,A195+1,1)</f>
        <v>1</v>
      </c>
      <c r="B196" s="106">
        <v>58</v>
      </c>
      <c r="C196" s="107" t="s">
        <v>352</v>
      </c>
      <c r="D196" t="str">
        <f>INDEX('Funding Tables'!P:P,MATCH('Board Ventilation Strate-PY'!B196,'Funding Tables'!B:B,0))</f>
        <v>Conseil scolaire Viamonde</v>
      </c>
    </row>
    <row r="197" spans="1:4" ht="29.35">
      <c r="A197">
        <f t="shared" si="3"/>
        <v>2</v>
      </c>
      <c r="B197" s="106">
        <v>58</v>
      </c>
      <c r="C197" s="107" t="s">
        <v>353</v>
      </c>
      <c r="D197" t="str">
        <f>INDEX('Funding Tables'!P:P,MATCH('Board Ventilation Strate-PY'!B197,'Funding Tables'!B:B,0))</f>
        <v>Conseil scolaire Viamonde</v>
      </c>
    </row>
    <row r="198" spans="1:4">
      <c r="A198">
        <f t="shared" si="3"/>
        <v>3</v>
      </c>
      <c r="B198" s="106">
        <v>58</v>
      </c>
      <c r="C198" s="107" t="s">
        <v>354</v>
      </c>
      <c r="D198" t="str">
        <f>INDEX('Funding Tables'!P:P,MATCH('Board Ventilation Strate-PY'!B198,'Funding Tables'!B:B,0))</f>
        <v>Conseil scolaire Viamonde</v>
      </c>
    </row>
    <row r="199" spans="1:4" ht="29.35">
      <c r="A199">
        <f t="shared" si="3"/>
        <v>4</v>
      </c>
      <c r="B199" s="106">
        <v>58</v>
      </c>
      <c r="C199" s="107" t="s">
        <v>355</v>
      </c>
      <c r="D199" t="str">
        <f>INDEX('Funding Tables'!P:P,MATCH('Board Ventilation Strate-PY'!B199,'Funding Tables'!B:B,0))</f>
        <v>Conseil scolaire Viamonde</v>
      </c>
    </row>
    <row r="200" spans="1:4" ht="29.35">
      <c r="A200">
        <f t="shared" si="3"/>
        <v>1</v>
      </c>
      <c r="B200" s="106">
        <v>11</v>
      </c>
      <c r="C200" s="108" t="s">
        <v>356</v>
      </c>
      <c r="D200" t="str">
        <f>INDEX('Funding Tables'!P:P,MATCH('Board Ventilation Strate-PY'!B200,'Funding Tables'!B:B,0))</f>
        <v>Thames Valley District School Board</v>
      </c>
    </row>
    <row r="201" spans="1:4">
      <c r="A201">
        <f t="shared" si="3"/>
        <v>2</v>
      </c>
      <c r="B201" s="106">
        <v>11</v>
      </c>
      <c r="C201" s="108" t="s">
        <v>357</v>
      </c>
      <c r="D201" t="str">
        <f>INDEX('Funding Tables'!P:P,MATCH('Board Ventilation Strate-PY'!B201,'Funding Tables'!B:B,0))</f>
        <v>Thames Valley District School Board</v>
      </c>
    </row>
    <row r="202" spans="1:4" ht="29.35">
      <c r="A202">
        <f t="shared" si="3"/>
        <v>3</v>
      </c>
      <c r="B202" s="106">
        <v>11</v>
      </c>
      <c r="C202" s="108" t="s">
        <v>358</v>
      </c>
      <c r="D202" t="str">
        <f>INDEX('Funding Tables'!P:P,MATCH('Board Ventilation Strate-PY'!B202,'Funding Tables'!B:B,0))</f>
        <v>Thames Valley District School Board</v>
      </c>
    </row>
    <row r="203" spans="1:4">
      <c r="A203">
        <f t="shared" si="3"/>
        <v>4</v>
      </c>
      <c r="B203" s="106">
        <v>11</v>
      </c>
      <c r="C203" s="108" t="s">
        <v>359</v>
      </c>
      <c r="D203" t="str">
        <f>INDEX('Funding Tables'!P:P,MATCH('Board Ventilation Strate-PY'!B203,'Funding Tables'!B:B,0))</f>
        <v>Thames Valley District School Board</v>
      </c>
    </row>
    <row r="204" spans="1:4">
      <c r="A204">
        <f t="shared" si="3"/>
        <v>1</v>
      </c>
      <c r="B204" s="106">
        <v>51</v>
      </c>
      <c r="C204" s="107" t="s">
        <v>360</v>
      </c>
      <c r="D204" t="str">
        <f>INDEX('Funding Tables'!P:P,MATCH('Board Ventilation Strate-PY'!B204,'Funding Tables'!B:B,0))</f>
        <v>Brant Haldimand Norfolk Catholic District School Board</v>
      </c>
    </row>
    <row r="205" spans="1:4">
      <c r="A205">
        <f t="shared" si="3"/>
        <v>2</v>
      </c>
      <c r="B205" s="106">
        <v>51</v>
      </c>
      <c r="C205" s="107" t="s">
        <v>361</v>
      </c>
      <c r="D205" t="str">
        <f>INDEX('Funding Tables'!P:P,MATCH('Board Ventilation Strate-PY'!B205,'Funding Tables'!B:B,0))</f>
        <v>Brant Haldimand Norfolk Catholic District School Board</v>
      </c>
    </row>
    <row r="206" spans="1:4">
      <c r="A206">
        <f t="shared" si="3"/>
        <v>3</v>
      </c>
      <c r="B206" s="106">
        <v>51</v>
      </c>
      <c r="C206" s="107" t="s">
        <v>362</v>
      </c>
      <c r="D206" t="str">
        <f>INDEX('Funding Tables'!P:P,MATCH('Board Ventilation Strate-PY'!B206,'Funding Tables'!B:B,0))</f>
        <v>Brant Haldimand Norfolk Catholic District School Board</v>
      </c>
    </row>
    <row r="207" spans="1:4">
      <c r="A207">
        <f t="shared" si="3"/>
        <v>4</v>
      </c>
      <c r="B207" s="106">
        <v>51</v>
      </c>
      <c r="C207" s="107" t="s">
        <v>363</v>
      </c>
      <c r="D207" t="str">
        <f>INDEX('Funding Tables'!P:P,MATCH('Board Ventilation Strate-PY'!B207,'Funding Tables'!B:B,0))</f>
        <v>Brant Haldimand Norfolk Catholic District School Board</v>
      </c>
    </row>
    <row r="208" spans="1:4">
      <c r="A208">
        <f t="shared" si="3"/>
        <v>1</v>
      </c>
      <c r="B208" s="106">
        <v>52</v>
      </c>
      <c r="C208" s="107" t="s">
        <v>364</v>
      </c>
      <c r="D208" t="str">
        <f>INDEX('Funding Tables'!P:P,MATCH('Board Ventilation Strate-PY'!B208,'Funding Tables'!B:B,0))</f>
        <v>Eastern Ontario Catholic District School Board</v>
      </c>
    </row>
    <row r="209" spans="1:4">
      <c r="A209">
        <f t="shared" si="3"/>
        <v>2</v>
      </c>
      <c r="B209" s="106">
        <v>52</v>
      </c>
      <c r="C209" s="107" t="s">
        <v>365</v>
      </c>
      <c r="D209" t="str">
        <f>INDEX('Funding Tables'!P:P,MATCH('Board Ventilation Strate-PY'!B209,'Funding Tables'!B:B,0))</f>
        <v>Eastern Ontario Catholic District School Board</v>
      </c>
    </row>
    <row r="210" spans="1:4">
      <c r="A210">
        <f t="shared" si="3"/>
        <v>3</v>
      </c>
      <c r="B210" s="106">
        <v>52</v>
      </c>
      <c r="C210" s="107" t="s">
        <v>366</v>
      </c>
      <c r="D210" t="str">
        <f>INDEX('Funding Tables'!P:P,MATCH('Board Ventilation Strate-PY'!B210,'Funding Tables'!B:B,0))</f>
        <v>Eastern Ontario Catholic District School Board</v>
      </c>
    </row>
    <row r="211" spans="1:4">
      <c r="A211">
        <f t="shared" si="3"/>
        <v>4</v>
      </c>
      <c r="B211" s="106">
        <v>52</v>
      </c>
      <c r="C211" s="107" t="s">
        <v>367</v>
      </c>
      <c r="D211" t="str">
        <f>INDEX('Funding Tables'!P:P,MATCH('Board Ventilation Strate-PY'!B211,'Funding Tables'!B:B,0))</f>
        <v>Eastern Ontario Catholic District School Board</v>
      </c>
    </row>
    <row r="212" spans="1:4">
      <c r="A212">
        <f t="shared" si="3"/>
        <v>1</v>
      </c>
      <c r="B212" s="106">
        <v>47</v>
      </c>
      <c r="C212" s="107" t="s">
        <v>368</v>
      </c>
      <c r="D212" t="str">
        <f>INDEX('Funding Tables'!P:P,MATCH('Board Ventilation Strate-PY'!B212,'Funding Tables'!B:B,0))</f>
        <v>Hamilton-Wentworth Catholic District School Board</v>
      </c>
    </row>
    <row r="213" spans="1:4" ht="29.35">
      <c r="A213">
        <f t="shared" si="3"/>
        <v>2</v>
      </c>
      <c r="B213" s="106">
        <v>47</v>
      </c>
      <c r="C213" s="107" t="s">
        <v>369</v>
      </c>
      <c r="D213" t="str">
        <f>INDEX('Funding Tables'!P:P,MATCH('Board Ventilation Strate-PY'!B213,'Funding Tables'!B:B,0))</f>
        <v>Hamilton-Wentworth Catholic District School Board</v>
      </c>
    </row>
    <row r="214" spans="1:4">
      <c r="A214">
        <f t="shared" si="3"/>
        <v>3</v>
      </c>
      <c r="B214" s="106">
        <v>47</v>
      </c>
      <c r="C214" s="107" t="s">
        <v>370</v>
      </c>
      <c r="D214" t="str">
        <f>INDEX('Funding Tables'!P:P,MATCH('Board Ventilation Strate-PY'!B214,'Funding Tables'!B:B,0))</f>
        <v>Hamilton-Wentworth Catholic District School Board</v>
      </c>
    </row>
    <row r="215" spans="1:4">
      <c r="A215">
        <f t="shared" si="3"/>
        <v>4</v>
      </c>
      <c r="B215" s="106">
        <v>47</v>
      </c>
      <c r="C215" s="107" t="s">
        <v>371</v>
      </c>
      <c r="D215" t="str">
        <f>INDEX('Funding Tables'!P:P,MATCH('Board Ventilation Strate-PY'!B215,'Funding Tables'!B:B,0))</f>
        <v>Hamilton-Wentworth Catholic District School Board</v>
      </c>
    </row>
    <row r="216" spans="1:4">
      <c r="A216">
        <f t="shared" si="3"/>
        <v>1</v>
      </c>
      <c r="B216" s="106">
        <v>54</v>
      </c>
      <c r="C216" s="107" t="s">
        <v>372</v>
      </c>
      <c r="D216" t="str">
        <f>INDEX('Funding Tables'!P:P,MATCH('Board Ventilation Strate-PY'!B216,'Funding Tables'!B:B,0))</f>
        <v>Renfrew County Catholic District School Board</v>
      </c>
    </row>
    <row r="217" spans="1:4">
      <c r="A217">
        <f t="shared" si="3"/>
        <v>2</v>
      </c>
      <c r="B217" s="106">
        <v>54</v>
      </c>
      <c r="C217" s="107" t="s">
        <v>373</v>
      </c>
      <c r="D217" t="str">
        <f>INDEX('Funding Tables'!P:P,MATCH('Board Ventilation Strate-PY'!B217,'Funding Tables'!B:B,0))</f>
        <v>Renfrew County Catholic District School Board</v>
      </c>
    </row>
    <row r="218" spans="1:4">
      <c r="A218">
        <f t="shared" si="3"/>
        <v>3</v>
      </c>
      <c r="B218" s="106">
        <v>54</v>
      </c>
      <c r="C218" s="107" t="s">
        <v>374</v>
      </c>
      <c r="D218" t="str">
        <f>INDEX('Funding Tables'!P:P,MATCH('Board Ventilation Strate-PY'!B218,'Funding Tables'!B:B,0))</f>
        <v>Renfrew County Catholic District School Board</v>
      </c>
    </row>
    <row r="219" spans="1:4">
      <c r="A219">
        <f t="shared" si="3"/>
        <v>4</v>
      </c>
      <c r="B219" s="106">
        <v>54</v>
      </c>
      <c r="C219" s="107" t="s">
        <v>375</v>
      </c>
      <c r="D219" t="str">
        <f>INDEX('Funding Tables'!P:P,MATCH('Board Ventilation Strate-PY'!B219,'Funding Tables'!B:B,0))</f>
        <v>Renfrew County Catholic District School Board</v>
      </c>
    </row>
    <row r="220" spans="1:4" ht="29.35">
      <c r="A220">
        <f t="shared" si="3"/>
        <v>1</v>
      </c>
      <c r="B220" s="106">
        <v>8</v>
      </c>
      <c r="C220" s="107" t="s">
        <v>376</v>
      </c>
      <c r="D220" t="str">
        <f>INDEX('Funding Tables'!P:P,MATCH('Board Ventilation Strate-PY'!B220,'Funding Tables'!B:B,0))</f>
        <v>Avon Maitland District School Board</v>
      </c>
    </row>
    <row r="221" spans="1:4" ht="29.35">
      <c r="A221">
        <f t="shared" si="3"/>
        <v>2</v>
      </c>
      <c r="B221" s="106">
        <v>8</v>
      </c>
      <c r="C221" s="107" t="s">
        <v>377</v>
      </c>
      <c r="D221" t="str">
        <f>INDEX('Funding Tables'!P:P,MATCH('Board Ventilation Strate-PY'!B221,'Funding Tables'!B:B,0))</f>
        <v>Avon Maitland District School Board</v>
      </c>
    </row>
    <row r="222" spans="1:4" ht="29.35">
      <c r="A222">
        <f t="shared" si="3"/>
        <v>3</v>
      </c>
      <c r="B222" s="106">
        <v>8</v>
      </c>
      <c r="C222" s="107" t="s">
        <v>378</v>
      </c>
      <c r="D222" t="str">
        <f>INDEX('Funding Tables'!P:P,MATCH('Board Ventilation Strate-PY'!B222,'Funding Tables'!B:B,0))</f>
        <v>Avon Maitland District School Board</v>
      </c>
    </row>
    <row r="223" spans="1:4" ht="29.35">
      <c r="A223">
        <f t="shared" si="3"/>
        <v>4</v>
      </c>
      <c r="B223" s="106">
        <v>8</v>
      </c>
      <c r="C223" s="107" t="s">
        <v>379</v>
      </c>
      <c r="D223" t="str">
        <f>INDEX('Funding Tables'!P:P,MATCH('Board Ventilation Strate-PY'!B223,'Funding Tables'!B:B,0))</f>
        <v>Avon Maitland District School Board</v>
      </c>
    </row>
    <row r="224" spans="1:4" ht="29.35">
      <c r="A224">
        <f t="shared" si="3"/>
        <v>1</v>
      </c>
      <c r="B224" s="106">
        <v>43</v>
      </c>
      <c r="C224" s="107" t="s">
        <v>380</v>
      </c>
      <c r="D224" t="str">
        <f>INDEX('Funding Tables'!P:P,MATCH('Board Ventilation Strate-PY'!B224,'Funding Tables'!B:B,0))</f>
        <v>Dufferin Peel Catholic District School Board</v>
      </c>
    </row>
    <row r="225" spans="1:4" ht="29.35">
      <c r="A225">
        <f t="shared" si="3"/>
        <v>2</v>
      </c>
      <c r="B225" s="106">
        <v>43</v>
      </c>
      <c r="C225" s="107" t="s">
        <v>381</v>
      </c>
      <c r="D225" t="str">
        <f>INDEX('Funding Tables'!P:P,MATCH('Board Ventilation Strate-PY'!B225,'Funding Tables'!B:B,0))</f>
        <v>Dufferin Peel Catholic District School Board</v>
      </c>
    </row>
    <row r="226" spans="1:4" ht="29.35">
      <c r="A226">
        <f t="shared" si="3"/>
        <v>3</v>
      </c>
      <c r="B226" s="106">
        <v>43</v>
      </c>
      <c r="C226" s="107" t="s">
        <v>382</v>
      </c>
      <c r="D226" t="str">
        <f>INDEX('Funding Tables'!P:P,MATCH('Board Ventilation Strate-PY'!B226,'Funding Tables'!B:B,0))</f>
        <v>Dufferin Peel Catholic District School Board</v>
      </c>
    </row>
    <row r="227" spans="1:4" ht="29.35">
      <c r="A227">
        <f t="shared" si="3"/>
        <v>4</v>
      </c>
      <c r="B227" s="106">
        <v>43</v>
      </c>
      <c r="C227" s="107" t="s">
        <v>383</v>
      </c>
      <c r="D227" t="str">
        <f>INDEX('Funding Tables'!P:P,MATCH('Board Ventilation Strate-PY'!B227,'Funding Tables'!B:B,0))</f>
        <v>Dufferin Peel Catholic District School Board</v>
      </c>
    </row>
    <row r="228" spans="1:4">
      <c r="A228">
        <f t="shared" si="3"/>
        <v>1</v>
      </c>
      <c r="B228" s="106">
        <v>48</v>
      </c>
      <c r="C228" s="107" t="s">
        <v>384</v>
      </c>
      <c r="D228" t="str">
        <f>INDEX('Funding Tables'!P:P,MATCH('Board Ventilation Strate-PY'!B228,'Funding Tables'!B:B,0))</f>
        <v>Wellington Catholic District School Board</v>
      </c>
    </row>
    <row r="229" spans="1:4">
      <c r="A229">
        <f t="shared" si="3"/>
        <v>2</v>
      </c>
      <c r="B229" s="106">
        <v>48</v>
      </c>
      <c r="C229" s="107" t="s">
        <v>385</v>
      </c>
      <c r="D229" t="str">
        <f>INDEX('Funding Tables'!P:P,MATCH('Board Ventilation Strate-PY'!B229,'Funding Tables'!B:B,0))</f>
        <v>Wellington Catholic District School Board</v>
      </c>
    </row>
    <row r="230" spans="1:4">
      <c r="A230">
        <f t="shared" si="3"/>
        <v>3</v>
      </c>
      <c r="B230" s="106">
        <v>48</v>
      </c>
      <c r="C230" s="107" t="s">
        <v>386</v>
      </c>
      <c r="D230" t="str">
        <f>INDEX('Funding Tables'!P:P,MATCH('Board Ventilation Strate-PY'!B230,'Funding Tables'!B:B,0))</f>
        <v>Wellington Catholic District School Board</v>
      </c>
    </row>
    <row r="231" spans="1:4">
      <c r="A231">
        <f t="shared" si="3"/>
        <v>4</v>
      </c>
      <c r="B231" s="106">
        <v>48</v>
      </c>
      <c r="C231" s="107" t="s">
        <v>387</v>
      </c>
      <c r="D231" t="str">
        <f>INDEX('Funding Tables'!P:P,MATCH('Board Ventilation Strate-PY'!B231,'Funding Tables'!B:B,0))</f>
        <v>Wellington Catholic District School Board</v>
      </c>
    </row>
    <row r="232" spans="1:4">
      <c r="A232">
        <f t="shared" si="3"/>
        <v>1</v>
      </c>
      <c r="B232" s="106">
        <v>2</v>
      </c>
      <c r="C232" s="107" t="s">
        <v>388</v>
      </c>
      <c r="D232" t="str">
        <f>INDEX('Funding Tables'!P:P,MATCH('Board Ventilation Strate-PY'!B232,'Funding Tables'!B:B,0))</f>
        <v>Algoma District School Board</v>
      </c>
    </row>
    <row r="233" spans="1:4">
      <c r="A233">
        <f t="shared" si="3"/>
        <v>2</v>
      </c>
      <c r="B233" s="106">
        <v>2</v>
      </c>
      <c r="C233" s="107" t="s">
        <v>389</v>
      </c>
      <c r="D233" t="str">
        <f>INDEX('Funding Tables'!P:P,MATCH('Board Ventilation Strate-PY'!B233,'Funding Tables'!B:B,0))</f>
        <v>Algoma District School Board</v>
      </c>
    </row>
    <row r="234" spans="1:4">
      <c r="A234">
        <f t="shared" si="3"/>
        <v>3</v>
      </c>
      <c r="B234" s="106">
        <v>2</v>
      </c>
      <c r="C234" s="107" t="s">
        <v>390</v>
      </c>
      <c r="D234" t="str">
        <f>INDEX('Funding Tables'!P:P,MATCH('Board Ventilation Strate-PY'!B234,'Funding Tables'!B:B,0))</f>
        <v>Algoma District School Board</v>
      </c>
    </row>
    <row r="235" spans="1:4">
      <c r="A235">
        <f t="shared" si="3"/>
        <v>4</v>
      </c>
      <c r="B235" s="106">
        <v>2</v>
      </c>
      <c r="C235" s="107" t="s">
        <v>14</v>
      </c>
      <c r="D235" t="str">
        <f>INDEX('Funding Tables'!P:P,MATCH('Board Ventilation Strate-PY'!B235,'Funding Tables'!B:B,0))</f>
        <v>Algoma District School Board</v>
      </c>
    </row>
    <row r="236" spans="1:4">
      <c r="A236">
        <f t="shared" si="3"/>
        <v>1</v>
      </c>
      <c r="B236" s="106">
        <v>15</v>
      </c>
      <c r="C236" s="107" t="s">
        <v>391</v>
      </c>
      <c r="D236" t="str">
        <f>INDEX('Funding Tables'!P:P,MATCH('Board Ventilation Strate-PY'!B236,'Funding Tables'!B:B,0))</f>
        <v>Trillium Lakelands District School Board</v>
      </c>
    </row>
    <row r="237" spans="1:4">
      <c r="A237">
        <f t="shared" si="3"/>
        <v>2</v>
      </c>
      <c r="B237" s="106">
        <v>15</v>
      </c>
      <c r="C237" s="107" t="s">
        <v>392</v>
      </c>
      <c r="D237" t="str">
        <f>INDEX('Funding Tables'!P:P,MATCH('Board Ventilation Strate-PY'!B237,'Funding Tables'!B:B,0))</f>
        <v>Trillium Lakelands District School Board</v>
      </c>
    </row>
    <row r="238" spans="1:4" ht="29.35">
      <c r="A238">
        <f t="shared" si="3"/>
        <v>3</v>
      </c>
      <c r="B238" s="106">
        <v>15</v>
      </c>
      <c r="C238" s="107" t="s">
        <v>393</v>
      </c>
      <c r="D238" t="str">
        <f>INDEX('Funding Tables'!P:P,MATCH('Board Ventilation Strate-PY'!B238,'Funding Tables'!B:B,0))</f>
        <v>Trillium Lakelands District School Board</v>
      </c>
    </row>
    <row r="239" spans="1:4">
      <c r="A239">
        <f t="shared" si="3"/>
        <v>4</v>
      </c>
      <c r="B239" s="106">
        <v>15</v>
      </c>
      <c r="C239" s="107" t="s">
        <v>394</v>
      </c>
      <c r="D239" t="str">
        <f>INDEX('Funding Tables'!P:P,MATCH('Board Ventilation Strate-PY'!B239,'Funding Tables'!B:B,0))</f>
        <v>Trillium Lakelands District School Board</v>
      </c>
    </row>
    <row r="240" spans="1:4" ht="29.35">
      <c r="A240">
        <f t="shared" si="3"/>
        <v>1</v>
      </c>
      <c r="B240" s="106">
        <v>19</v>
      </c>
      <c r="C240" s="107" t="s">
        <v>395</v>
      </c>
      <c r="D240" t="str">
        <f>INDEX('Funding Tables'!P:P,MATCH('Board Ventilation Strate-PY'!B240,'Funding Tables'!B:B,0))</f>
        <v>Peel District School Board</v>
      </c>
    </row>
    <row r="241" spans="1:4">
      <c r="A241">
        <f t="shared" si="3"/>
        <v>2</v>
      </c>
      <c r="B241" s="106">
        <v>19</v>
      </c>
      <c r="C241" s="107" t="s">
        <v>396</v>
      </c>
      <c r="D241" t="str">
        <f>INDEX('Funding Tables'!P:P,MATCH('Board Ventilation Strate-PY'!B241,'Funding Tables'!B:B,0))</f>
        <v>Peel District School Board</v>
      </c>
    </row>
    <row r="242" spans="1:4">
      <c r="A242">
        <f t="shared" si="3"/>
        <v>3</v>
      </c>
      <c r="B242" s="106">
        <v>19</v>
      </c>
      <c r="C242" s="107" t="s">
        <v>397</v>
      </c>
      <c r="D242" t="str">
        <f>INDEX('Funding Tables'!P:P,MATCH('Board Ventilation Strate-PY'!B242,'Funding Tables'!B:B,0))</f>
        <v>Peel District School Board</v>
      </c>
    </row>
    <row r="243" spans="1:4">
      <c r="A243">
        <f t="shared" si="3"/>
        <v>4</v>
      </c>
      <c r="B243" s="106">
        <v>19</v>
      </c>
      <c r="C243" s="107" t="s">
        <v>398</v>
      </c>
      <c r="D243" t="str">
        <f>INDEX('Funding Tables'!P:P,MATCH('Board Ventilation Strate-PY'!B243,'Funding Tables'!B:B,0))</f>
        <v>Peel District School Board</v>
      </c>
    </row>
    <row r="244" spans="1:4">
      <c r="A244">
        <f t="shared" si="3"/>
        <v>1</v>
      </c>
      <c r="B244" s="106">
        <v>12</v>
      </c>
      <c r="C244" s="107" t="s">
        <v>399</v>
      </c>
      <c r="D244" t="str">
        <f>INDEX('Funding Tables'!P:P,MATCH('Board Ventilation Strate-PY'!B244,'Funding Tables'!B:B,0))</f>
        <v>Toronto District School Board</v>
      </c>
    </row>
    <row r="245" spans="1:4">
      <c r="A245">
        <f t="shared" si="3"/>
        <v>2</v>
      </c>
      <c r="B245" s="106">
        <v>12</v>
      </c>
      <c r="C245" s="107" t="s">
        <v>400</v>
      </c>
      <c r="D245" t="str">
        <f>INDEX('Funding Tables'!P:P,MATCH('Board Ventilation Strate-PY'!B245,'Funding Tables'!B:B,0))</f>
        <v>Toronto District School Board</v>
      </c>
    </row>
    <row r="246" spans="1:4">
      <c r="A246">
        <f t="shared" si="3"/>
        <v>3</v>
      </c>
      <c r="B246" s="106">
        <v>12</v>
      </c>
      <c r="C246" s="107" t="s">
        <v>401</v>
      </c>
      <c r="D246" t="str">
        <f>INDEX('Funding Tables'!P:P,MATCH('Board Ventilation Strate-PY'!B246,'Funding Tables'!B:B,0))</f>
        <v>Toronto District School Board</v>
      </c>
    </row>
    <row r="247" spans="1:4">
      <c r="A247">
        <f t="shared" si="3"/>
        <v>4</v>
      </c>
      <c r="B247" s="106">
        <v>12</v>
      </c>
      <c r="C247" s="107" t="s">
        <v>402</v>
      </c>
      <c r="D247" t="str">
        <f>INDEX('Funding Tables'!P:P,MATCH('Board Ventilation Strate-PY'!B247,'Funding Tables'!B:B,0))</f>
        <v>Toronto District School Board</v>
      </c>
    </row>
    <row r="248" spans="1:4">
      <c r="A248">
        <f t="shared" si="3"/>
        <v>1</v>
      </c>
      <c r="B248" s="106" t="s">
        <v>403</v>
      </c>
      <c r="C248" s="107" t="s">
        <v>404</v>
      </c>
      <c r="D248" t="str">
        <f>INDEX('Funding Tables'!P:P,MATCH('Board Ventilation Strate-PY'!B248,'Funding Tables'!B:B,0))</f>
        <v>Kenora Catholic District School Board</v>
      </c>
    </row>
    <row r="249" spans="1:4">
      <c r="A249">
        <f t="shared" si="3"/>
        <v>2</v>
      </c>
      <c r="B249" s="106" t="s">
        <v>403</v>
      </c>
      <c r="C249" s="107" t="s">
        <v>405</v>
      </c>
      <c r="D249" t="str">
        <f>INDEX('Funding Tables'!P:P,MATCH('Board Ventilation Strate-PY'!B249,'Funding Tables'!B:B,0))</f>
        <v>Kenora Catholic District School Board</v>
      </c>
    </row>
    <row r="250" spans="1:4">
      <c r="A250">
        <f t="shared" si="3"/>
        <v>3</v>
      </c>
      <c r="B250" s="106" t="s">
        <v>403</v>
      </c>
      <c r="C250" s="107" t="s">
        <v>406</v>
      </c>
      <c r="D250" t="str">
        <f>INDEX('Funding Tables'!P:P,MATCH('Board Ventilation Strate-PY'!B250,'Funding Tables'!B:B,0))</f>
        <v>Kenora Catholic District School Board</v>
      </c>
    </row>
    <row r="251" spans="1:4">
      <c r="A251">
        <f t="shared" si="3"/>
        <v>4</v>
      </c>
      <c r="B251" s="106" t="s">
        <v>403</v>
      </c>
      <c r="C251" s="107" t="s">
        <v>407</v>
      </c>
      <c r="D251" t="str">
        <f>INDEX('Funding Tables'!P:P,MATCH('Board Ventilation Strate-PY'!B251,'Funding Tables'!B:B,0))</f>
        <v>Kenora Catholic District School Board</v>
      </c>
    </row>
    <row r="252" spans="1:4" ht="29.35">
      <c r="A252">
        <f t="shared" si="3"/>
        <v>1</v>
      </c>
      <c r="B252" s="106">
        <v>40</v>
      </c>
      <c r="C252" s="107" t="s">
        <v>408</v>
      </c>
      <c r="D252" t="str">
        <f>INDEX('Funding Tables'!P:P,MATCH('Board Ventilation Strate-PY'!B252,'Funding Tables'!B:B,0))</f>
        <v>Toronto Catholic District School Board</v>
      </c>
    </row>
    <row r="253" spans="1:4" ht="29.35">
      <c r="A253">
        <f t="shared" si="3"/>
        <v>2</v>
      </c>
      <c r="B253" s="106">
        <v>40</v>
      </c>
      <c r="C253" s="107" t="s">
        <v>409</v>
      </c>
      <c r="D253" t="str">
        <f>INDEX('Funding Tables'!P:P,MATCH('Board Ventilation Strate-PY'!B253,'Funding Tables'!B:B,0))</f>
        <v>Toronto Catholic District School Board</v>
      </c>
    </row>
    <row r="254" spans="1:4" ht="29.35">
      <c r="A254">
        <f t="shared" si="3"/>
        <v>3</v>
      </c>
      <c r="B254" s="106">
        <v>40</v>
      </c>
      <c r="C254" s="107" t="s">
        <v>410</v>
      </c>
      <c r="D254" t="str">
        <f>INDEX('Funding Tables'!P:P,MATCH('Board Ventilation Strate-PY'!B254,'Funding Tables'!B:B,0))</f>
        <v>Toronto Catholic District School Board</v>
      </c>
    </row>
    <row r="255" spans="1:4" ht="29.35">
      <c r="A255">
        <f t="shared" si="3"/>
        <v>4</v>
      </c>
      <c r="B255" s="106">
        <v>40</v>
      </c>
      <c r="C255" s="107" t="s">
        <v>411</v>
      </c>
      <c r="D255" t="str">
        <f>INDEX('Funding Tables'!P:P,MATCH('Board Ventilation Strate-PY'!B255,'Funding Tables'!B:B,0))</f>
        <v>Toronto Catholic District School Board</v>
      </c>
    </row>
    <row r="256" spans="1:4">
      <c r="A256">
        <f t="shared" si="3"/>
        <v>1</v>
      </c>
      <c r="B256" s="106">
        <v>55</v>
      </c>
      <c r="C256" s="107" t="s">
        <v>412</v>
      </c>
      <c r="D256" t="str">
        <f>INDEX('Funding Tables'!P:P,MATCH('Board Ventilation Strate-PY'!B256,'Funding Tables'!B:B,0))</f>
        <v>Algonquin and Lakeshore Catholic District School Board</v>
      </c>
    </row>
    <row r="257" spans="1:4">
      <c r="A257">
        <f t="shared" si="3"/>
        <v>2</v>
      </c>
      <c r="B257" s="106">
        <v>55</v>
      </c>
      <c r="C257" s="107" t="s">
        <v>413</v>
      </c>
      <c r="D257" t="str">
        <f>INDEX('Funding Tables'!P:P,MATCH('Board Ventilation Strate-PY'!B257,'Funding Tables'!B:B,0))</f>
        <v>Algonquin and Lakeshore Catholic District School Board</v>
      </c>
    </row>
    <row r="258" spans="1:4">
      <c r="A258">
        <f t="shared" si="3"/>
        <v>3</v>
      </c>
      <c r="B258" s="106">
        <v>55</v>
      </c>
      <c r="C258" s="107" t="s">
        <v>414</v>
      </c>
      <c r="D258" t="str">
        <f>INDEX('Funding Tables'!P:P,MATCH('Board Ventilation Strate-PY'!B258,'Funding Tables'!B:B,0))</f>
        <v>Algonquin and Lakeshore Catholic District School Board</v>
      </c>
    </row>
    <row r="259" spans="1:4" ht="29.35">
      <c r="A259">
        <f t="shared" si="3"/>
        <v>4</v>
      </c>
      <c r="B259" s="106">
        <v>55</v>
      </c>
      <c r="C259" s="107" t="s">
        <v>415</v>
      </c>
      <c r="D259" t="str">
        <f>INDEX('Funding Tables'!P:P,MATCH('Board Ventilation Strate-PY'!B259,'Funding Tables'!B:B,0))</f>
        <v>Algonquin and Lakeshore Catholic District School Board</v>
      </c>
    </row>
    <row r="260" spans="1:4">
      <c r="A260">
        <f t="shared" ref="A260:A287" si="4">IF(B260=B259,A259+1,1)</f>
        <v>1</v>
      </c>
      <c r="B260" s="106">
        <v>102</v>
      </c>
      <c r="C260" s="107" t="s">
        <v>416</v>
      </c>
      <c r="D260" t="str">
        <f>INDEX('Funding Tables'!P:P,MATCH('Board Ventilation Strate-PY'!B260,'Funding Tables'!B:B,0))</f>
        <v>Moosonee District School Area Board</v>
      </c>
    </row>
    <row r="261" spans="1:4">
      <c r="A261">
        <f t="shared" si="4"/>
        <v>2</v>
      </c>
      <c r="B261" s="106">
        <v>102</v>
      </c>
      <c r="C261" s="107" t="s">
        <v>314</v>
      </c>
      <c r="D261" t="str">
        <f>INDEX('Funding Tables'!P:P,MATCH('Board Ventilation Strate-PY'!B261,'Funding Tables'!B:B,0))</f>
        <v>Moosonee District School Area Board</v>
      </c>
    </row>
    <row r="262" spans="1:4">
      <c r="A262">
        <f t="shared" si="4"/>
        <v>3</v>
      </c>
      <c r="B262" s="106">
        <v>102</v>
      </c>
      <c r="C262" s="107" t="s">
        <v>315</v>
      </c>
      <c r="D262" t="str">
        <f>INDEX('Funding Tables'!P:P,MATCH('Board Ventilation Strate-PY'!B262,'Funding Tables'!B:B,0))</f>
        <v>Moosonee District School Area Board</v>
      </c>
    </row>
    <row r="263" spans="1:4">
      <c r="A263">
        <f t="shared" si="4"/>
        <v>4</v>
      </c>
      <c r="B263" s="106">
        <v>102</v>
      </c>
      <c r="C263" s="107" t="s">
        <v>417</v>
      </c>
      <c r="D263" t="str">
        <f>INDEX('Funding Tables'!P:P,MATCH('Board Ventilation Strate-PY'!B263,'Funding Tables'!B:B,0))</f>
        <v>Moosonee District School Area Board</v>
      </c>
    </row>
    <row r="264" spans="1:4" ht="29.35">
      <c r="A264">
        <f t="shared" si="4"/>
        <v>1</v>
      </c>
      <c r="B264" s="106">
        <v>20</v>
      </c>
      <c r="C264" s="107" t="s">
        <v>418</v>
      </c>
      <c r="D264" t="str">
        <f>INDEX('Funding Tables'!P:P,MATCH('Board Ventilation Strate-PY'!B264,'Funding Tables'!B:B,0))</f>
        <v>Halton District School Board</v>
      </c>
    </row>
    <row r="265" spans="1:4">
      <c r="A265">
        <f t="shared" si="4"/>
        <v>2</v>
      </c>
      <c r="B265" s="106">
        <v>20</v>
      </c>
      <c r="C265" s="107" t="s">
        <v>419</v>
      </c>
      <c r="D265" t="str">
        <f>INDEX('Funding Tables'!P:P,MATCH('Board Ventilation Strate-PY'!B265,'Funding Tables'!B:B,0))</f>
        <v>Halton District School Board</v>
      </c>
    </row>
    <row r="266" spans="1:4">
      <c r="A266">
        <f t="shared" si="4"/>
        <v>3</v>
      </c>
      <c r="B266" s="106">
        <v>20</v>
      </c>
      <c r="C266" s="107" t="s">
        <v>420</v>
      </c>
      <c r="D266" t="str">
        <f>INDEX('Funding Tables'!P:P,MATCH('Board Ventilation Strate-PY'!B266,'Funding Tables'!B:B,0))</f>
        <v>Halton District School Board</v>
      </c>
    </row>
    <row r="267" spans="1:4" ht="29.35">
      <c r="A267">
        <f t="shared" si="4"/>
        <v>4</v>
      </c>
      <c r="B267" s="106">
        <v>20</v>
      </c>
      <c r="C267" s="107" t="s">
        <v>421</v>
      </c>
      <c r="D267" t="str">
        <f>INDEX('Funding Tables'!P:P,MATCH('Board Ventilation Strate-PY'!B267,'Funding Tables'!B:B,0))</f>
        <v>Halton District School Board</v>
      </c>
    </row>
    <row r="268" spans="1:4">
      <c r="A268">
        <f t="shared" si="4"/>
        <v>1</v>
      </c>
      <c r="B268" s="106">
        <v>4</v>
      </c>
      <c r="C268" s="107" t="s">
        <v>422</v>
      </c>
      <c r="D268" t="str">
        <f>INDEX('Funding Tables'!P:P,MATCH('Board Ventilation Strate-PY'!B268,'Funding Tables'!B:B,0))</f>
        <v>Near North District School Board</v>
      </c>
    </row>
    <row r="269" spans="1:4" ht="29.35">
      <c r="A269">
        <f t="shared" si="4"/>
        <v>2</v>
      </c>
      <c r="B269" s="106">
        <v>4</v>
      </c>
      <c r="C269" s="107" t="s">
        <v>423</v>
      </c>
      <c r="D269" t="str">
        <f>INDEX('Funding Tables'!P:P,MATCH('Board Ventilation Strate-PY'!B269,'Funding Tables'!B:B,0))</f>
        <v>Near North District School Board</v>
      </c>
    </row>
    <row r="270" spans="1:4" ht="29.35">
      <c r="A270">
        <f t="shared" si="4"/>
        <v>3</v>
      </c>
      <c r="B270" s="106">
        <v>4</v>
      </c>
      <c r="C270" s="107" t="s">
        <v>424</v>
      </c>
      <c r="D270" t="str">
        <f>INDEX('Funding Tables'!P:P,MATCH('Board Ventilation Strate-PY'!B270,'Funding Tables'!B:B,0))</f>
        <v>Near North District School Board</v>
      </c>
    </row>
    <row r="271" spans="1:4" ht="29.35">
      <c r="A271">
        <f t="shared" si="4"/>
        <v>4</v>
      </c>
      <c r="B271" s="106">
        <v>4</v>
      </c>
      <c r="C271" s="107" t="s">
        <v>425</v>
      </c>
      <c r="D271" t="str">
        <f>INDEX('Funding Tables'!P:P,MATCH('Board Ventilation Strate-PY'!B271,'Funding Tables'!B:B,0))</f>
        <v>Near North District School Board</v>
      </c>
    </row>
    <row r="272" spans="1:4">
      <c r="A272">
        <f t="shared" si="4"/>
        <v>1</v>
      </c>
      <c r="B272" s="106" t="s">
        <v>426</v>
      </c>
      <c r="C272" s="107" t="s">
        <v>427</v>
      </c>
      <c r="D272" t="str">
        <f>INDEX('Funding Tables'!P:P,MATCH('Board Ventilation Strate-PY'!B272,'Funding Tables'!B:B,0))</f>
        <v>Superior-Greenstone District School Board</v>
      </c>
    </row>
    <row r="273" spans="1:4">
      <c r="A273">
        <f t="shared" si="4"/>
        <v>2</v>
      </c>
      <c r="B273" s="106" t="s">
        <v>426</v>
      </c>
      <c r="C273" s="107" t="s">
        <v>428</v>
      </c>
      <c r="D273" t="str">
        <f>INDEX('Funding Tables'!P:P,MATCH('Board Ventilation Strate-PY'!B273,'Funding Tables'!B:B,0))</f>
        <v>Superior-Greenstone District School Board</v>
      </c>
    </row>
    <row r="274" spans="1:4">
      <c r="A274">
        <f t="shared" si="4"/>
        <v>3</v>
      </c>
      <c r="B274" s="106" t="s">
        <v>426</v>
      </c>
      <c r="C274" s="107" t="s">
        <v>429</v>
      </c>
      <c r="D274" t="str">
        <f>INDEX('Funding Tables'!P:P,MATCH('Board Ventilation Strate-PY'!B274,'Funding Tables'!B:B,0))</f>
        <v>Superior-Greenstone District School Board</v>
      </c>
    </row>
    <row r="275" spans="1:4">
      <c r="A275">
        <f t="shared" si="4"/>
        <v>4</v>
      </c>
      <c r="B275" s="106" t="s">
        <v>426</v>
      </c>
      <c r="C275" s="107" t="s">
        <v>430</v>
      </c>
      <c r="D275" t="str">
        <f>INDEX('Funding Tables'!P:P,MATCH('Board Ventilation Strate-PY'!B275,'Funding Tables'!B:B,0))</f>
        <v>Superior-Greenstone District School Board</v>
      </c>
    </row>
    <row r="276" spans="1:4" ht="29.35">
      <c r="A276">
        <f t="shared" si="4"/>
        <v>1</v>
      </c>
      <c r="B276" s="106">
        <v>62</v>
      </c>
      <c r="C276" s="107" t="s">
        <v>431</v>
      </c>
      <c r="D276" t="str">
        <f>INDEX('Funding Tables'!P:P,MATCH('Board Ventilation Strate-PY'!B276,'Funding Tables'!B:B,0))</f>
        <v>Conseil scolaire de district catholique des Aurores boréales</v>
      </c>
    </row>
    <row r="277" spans="1:4" ht="29.35">
      <c r="A277">
        <f t="shared" si="4"/>
        <v>2</v>
      </c>
      <c r="B277" s="106">
        <v>62</v>
      </c>
      <c r="C277" s="107" t="s">
        <v>432</v>
      </c>
      <c r="D277" t="str">
        <f>INDEX('Funding Tables'!P:P,MATCH('Board Ventilation Strate-PY'!B277,'Funding Tables'!B:B,0))</f>
        <v>Conseil scolaire de district catholique des Aurores boréales</v>
      </c>
    </row>
    <row r="278" spans="1:4" ht="29.35">
      <c r="A278">
        <f t="shared" si="4"/>
        <v>3</v>
      </c>
      <c r="B278" s="106">
        <v>62</v>
      </c>
      <c r="C278" s="107" t="s">
        <v>433</v>
      </c>
      <c r="D278" t="str">
        <f>INDEX('Funding Tables'!P:P,MATCH('Board Ventilation Strate-PY'!B278,'Funding Tables'!B:B,0))</f>
        <v>Conseil scolaire de district catholique des Aurores boréales</v>
      </c>
    </row>
    <row r="279" spans="1:4" ht="29.35">
      <c r="A279">
        <f t="shared" si="4"/>
        <v>4</v>
      </c>
      <c r="B279" s="106">
        <v>62</v>
      </c>
      <c r="C279" s="107" t="s">
        <v>434</v>
      </c>
      <c r="D279" t="str">
        <f>INDEX('Funding Tables'!P:P,MATCH('Board Ventilation Strate-PY'!B279,'Funding Tables'!B:B,0))</f>
        <v>Conseil scolaire de district catholique des Aurores boréales</v>
      </c>
    </row>
    <row r="280" spans="1:4">
      <c r="A280">
        <f t="shared" si="4"/>
        <v>1</v>
      </c>
      <c r="B280" s="106">
        <v>7</v>
      </c>
      <c r="C280" s="107" t="s">
        <v>435</v>
      </c>
      <c r="D280" t="str">
        <f>INDEX('Funding Tables'!P:P,MATCH('Board Ventilation Strate-PY'!B280,'Funding Tables'!B:B,0))</f>
        <v>Bluewater District School Board</v>
      </c>
    </row>
    <row r="281" spans="1:4">
      <c r="A281">
        <f t="shared" si="4"/>
        <v>2</v>
      </c>
      <c r="B281" s="106">
        <v>7</v>
      </c>
      <c r="C281" s="107" t="s">
        <v>436</v>
      </c>
      <c r="D281" t="str">
        <f>INDEX('Funding Tables'!P:P,MATCH('Board Ventilation Strate-PY'!B281,'Funding Tables'!B:B,0))</f>
        <v>Bluewater District School Board</v>
      </c>
    </row>
    <row r="282" spans="1:4">
      <c r="A282">
        <f t="shared" si="4"/>
        <v>3</v>
      </c>
      <c r="B282" s="106">
        <v>7</v>
      </c>
      <c r="C282" s="107" t="s">
        <v>437</v>
      </c>
      <c r="D282" t="str">
        <f>INDEX('Funding Tables'!P:P,MATCH('Board Ventilation Strate-PY'!B282,'Funding Tables'!B:B,0))</f>
        <v>Bluewater District School Board</v>
      </c>
    </row>
    <row r="283" spans="1:4">
      <c r="A283">
        <f t="shared" si="4"/>
        <v>4</v>
      </c>
      <c r="B283" s="106">
        <v>7</v>
      </c>
      <c r="C283" s="107" t="s">
        <v>438</v>
      </c>
      <c r="D283" t="str">
        <f>INDEX('Funding Tables'!P:P,MATCH('Board Ventilation Strate-PY'!B283,'Funding Tables'!B:B,0))</f>
        <v>Bluewater District School Board</v>
      </c>
    </row>
    <row r="284" spans="1:4">
      <c r="A284">
        <f t="shared" si="4"/>
        <v>1</v>
      </c>
      <c r="B284" s="106">
        <v>101</v>
      </c>
      <c r="C284" s="107" t="s">
        <v>439</v>
      </c>
      <c r="D284" t="str">
        <f>INDEX('Funding Tables'!P:P,MATCH('Board Ventilation Strate-PY'!B284,'Funding Tables'!B:B,0))</f>
        <v>Moose Factory Island District School Area Board</v>
      </c>
    </row>
    <row r="285" spans="1:4">
      <c r="A285">
        <f t="shared" si="4"/>
        <v>2</v>
      </c>
      <c r="B285" s="106">
        <v>101</v>
      </c>
      <c r="C285" s="107" t="s">
        <v>440</v>
      </c>
      <c r="D285" t="str">
        <f>INDEX('Funding Tables'!P:P,MATCH('Board Ventilation Strate-PY'!B285,'Funding Tables'!B:B,0))</f>
        <v>Moose Factory Island District School Area Board</v>
      </c>
    </row>
    <row r="286" spans="1:4">
      <c r="A286">
        <f t="shared" si="4"/>
        <v>3</v>
      </c>
      <c r="B286" s="106">
        <v>101</v>
      </c>
      <c r="C286" s="107" t="s">
        <v>441</v>
      </c>
      <c r="D286" t="str">
        <f>INDEX('Funding Tables'!P:P,MATCH('Board Ventilation Strate-PY'!B286,'Funding Tables'!B:B,0))</f>
        <v>Moose Factory Island District School Area Board</v>
      </c>
    </row>
    <row r="287" spans="1:4">
      <c r="A287">
        <f t="shared" si="4"/>
        <v>4</v>
      </c>
      <c r="B287" s="106">
        <v>101</v>
      </c>
      <c r="C287" s="107" t="s">
        <v>442</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defaultRowHeight="14.65"/>
  <cols>
    <col min="2" max="2" width="17.5546875" style="12" customWidth="1"/>
    <col min="3" max="3" width="35" customWidth="1"/>
    <col min="4" max="4" width="13.5546875" customWidth="1"/>
    <col min="5" max="5" width="14.109375" customWidth="1"/>
    <col min="6" max="9" width="8.6640625" customWidth="1"/>
    <col min="10" max="10" width="17.109375" customWidth="1"/>
    <col min="11" max="11" width="13.5546875" customWidth="1"/>
    <col min="13" max="13" width="13.88671875" customWidth="1"/>
    <col min="14" max="14" width="14.44140625" customWidth="1"/>
    <col min="15" max="15" width="14.109375" customWidth="1"/>
    <col min="16" max="16" width="38.88671875" customWidth="1"/>
    <col min="17" max="17" width="17.5546875" customWidth="1"/>
    <col min="18" max="18" width="13.33203125" customWidth="1"/>
    <col min="19" max="19" width="15.88671875" customWidth="1"/>
    <col min="20" max="20" width="18.88671875" customWidth="1"/>
    <col min="21" max="21" width="18.6640625" customWidth="1"/>
    <col min="22" max="23" width="18.5546875" customWidth="1"/>
    <col min="24" max="24" width="11.88671875" customWidth="1"/>
    <col min="25" max="25" width="19.33203125" customWidth="1"/>
    <col min="29" max="33" width="9.109375" customWidth="1"/>
    <col min="34" max="34" width="57.6640625" customWidth="1"/>
    <col min="35" max="35" width="19.5546875" customWidth="1"/>
  </cols>
  <sheetData>
    <row r="1" spans="1:34" ht="15.95">
      <c r="A1" s="41" t="s">
        <v>443</v>
      </c>
      <c r="C1" s="13" t="s">
        <v>444</v>
      </c>
      <c r="D1" s="168" t="s">
        <v>445</v>
      </c>
      <c r="E1" s="168"/>
      <c r="F1" s="169" t="s">
        <v>446</v>
      </c>
      <c r="G1" s="169"/>
      <c r="P1" s="13" t="s">
        <v>444</v>
      </c>
      <c r="Q1" s="44"/>
      <c r="R1" s="44"/>
      <c r="S1" s="44"/>
      <c r="T1" s="44"/>
      <c r="U1" s="44"/>
      <c r="V1" t="s">
        <v>447</v>
      </c>
    </row>
    <row r="2" spans="1:34" ht="44">
      <c r="A2" t="s">
        <v>147</v>
      </c>
      <c r="B2" s="12" t="s">
        <v>448</v>
      </c>
      <c r="C2" t="s">
        <v>449</v>
      </c>
      <c r="D2" s="13" t="s">
        <v>450</v>
      </c>
      <c r="E2" s="13" t="s">
        <v>451</v>
      </c>
      <c r="F2" s="13" t="s">
        <v>450</v>
      </c>
      <c r="G2" s="13" t="s">
        <v>451</v>
      </c>
      <c r="H2" s="13" t="s">
        <v>452</v>
      </c>
      <c r="I2" s="13" t="s">
        <v>453</v>
      </c>
      <c r="J2" s="13" t="s">
        <v>454</v>
      </c>
      <c r="K2" s="13" t="s">
        <v>455</v>
      </c>
      <c r="L2" s="13" t="s">
        <v>456</v>
      </c>
      <c r="M2" s="13" t="s">
        <v>457</v>
      </c>
      <c r="N2" s="13" t="s">
        <v>458</v>
      </c>
      <c r="O2" s="17" t="s">
        <v>459</v>
      </c>
      <c r="P2" t="s">
        <v>449</v>
      </c>
      <c r="Q2" s="44" t="s">
        <v>460</v>
      </c>
      <c r="R2" s="44" t="s">
        <v>461</v>
      </c>
      <c r="S2" s="45" t="s">
        <v>462</v>
      </c>
      <c r="T2" s="45" t="s">
        <v>463</v>
      </c>
      <c r="U2" s="45" t="s">
        <v>464</v>
      </c>
      <c r="V2" s="46" t="s">
        <v>32</v>
      </c>
      <c r="W2" s="46" t="s">
        <v>32</v>
      </c>
      <c r="X2" s="46" t="s">
        <v>33</v>
      </c>
      <c r="Y2" s="46" t="s">
        <v>34</v>
      </c>
      <c r="Z2" s="66"/>
      <c r="AA2" s="66"/>
      <c r="AB2" s="66"/>
      <c r="AH2" s="53" t="s">
        <v>465</v>
      </c>
    </row>
    <row r="3" spans="1:34">
      <c r="A3">
        <v>1</v>
      </c>
      <c r="B3" s="12">
        <v>1</v>
      </c>
      <c r="C3" t="s">
        <v>466</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466</v>
      </c>
      <c r="Q3" s="49">
        <v>293100</v>
      </c>
      <c r="R3" s="49">
        <v>293100</v>
      </c>
      <c r="S3" s="49">
        <v>161908</v>
      </c>
      <c r="T3" s="49">
        <v>18000</v>
      </c>
      <c r="U3" s="49">
        <v>109</v>
      </c>
      <c r="V3" s="121">
        <v>129160.54469351232</v>
      </c>
      <c r="W3" s="121">
        <f>ROUND(V3,0)</f>
        <v>129161</v>
      </c>
      <c r="X3" s="49">
        <v>268398</v>
      </c>
      <c r="Y3" s="49">
        <v>193307</v>
      </c>
      <c r="Z3" s="48"/>
      <c r="AA3" s="48"/>
      <c r="AB3" s="48"/>
      <c r="AH3" s="52" t="s">
        <v>73</v>
      </c>
    </row>
    <row r="4" spans="1:34">
      <c r="A4">
        <v>2</v>
      </c>
      <c r="B4" s="12">
        <v>2</v>
      </c>
      <c r="C4" t="s">
        <v>11</v>
      </c>
      <c r="D4" s="14"/>
      <c r="E4" s="14"/>
      <c r="F4" s="14"/>
      <c r="G4" s="14"/>
      <c r="H4" s="14"/>
      <c r="I4" s="14"/>
      <c r="J4" s="14"/>
      <c r="K4" s="47">
        <f>IF($C4='4. Board Level Worksheet'!$C$5,'4. Board Level Worksheet'!$C$18,"")</f>
        <v>10813874.795211</v>
      </c>
      <c r="L4" s="47">
        <f>IF($C4='4. Board Level Worksheet'!$C$5,'4. Board Level Worksheet'!$C$19,"")</f>
        <v>3523000</v>
      </c>
      <c r="M4" s="49">
        <f>IF($C4='4. Board Level Worksheet'!$C$5,'4. Board Level Worksheet'!$C$21,"")</f>
        <v>29</v>
      </c>
      <c r="N4" s="49">
        <f>IF($C4='4. Board Level Worksheet'!$C$5,'4. Board Level Worksheet'!$C$28,"")</f>
        <v>600</v>
      </c>
      <c r="O4" s="49" t="e">
        <f>IF($C4='4. Board Level Worksheet'!$C$5,'4. Board Level Worksheet'!#REF!,"")</f>
        <v>#REF!</v>
      </c>
      <c r="P4" t="s">
        <v>11</v>
      </c>
      <c r="Q4" s="49">
        <v>416400</v>
      </c>
      <c r="R4" s="49">
        <v>416400</v>
      </c>
      <c r="S4" s="49">
        <v>178138</v>
      </c>
      <c r="T4" s="49">
        <v>28000</v>
      </c>
      <c r="U4" s="49">
        <v>132</v>
      </c>
      <c r="V4" s="121">
        <v>155381.10639821031</v>
      </c>
      <c r="W4" s="121">
        <f t="shared" ref="W4:W67" si="0">ROUND(V4,0)</f>
        <v>155381</v>
      </c>
      <c r="X4" s="49">
        <v>323016</v>
      </c>
      <c r="Y4" s="49">
        <v>227876</v>
      </c>
      <c r="Z4" s="48"/>
      <c r="AA4" s="48"/>
      <c r="AB4" s="48"/>
      <c r="AH4" s="52" t="s">
        <v>93</v>
      </c>
    </row>
    <row r="5" spans="1:34">
      <c r="A5">
        <v>3</v>
      </c>
      <c r="B5" s="12">
        <v>3</v>
      </c>
      <c r="C5" t="s">
        <v>467</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467</v>
      </c>
      <c r="Q5" s="49">
        <v>449100</v>
      </c>
      <c r="R5" s="49">
        <v>449100</v>
      </c>
      <c r="S5" s="49">
        <v>208436</v>
      </c>
      <c r="T5" s="49">
        <v>34000</v>
      </c>
      <c r="U5" s="49">
        <v>900</v>
      </c>
      <c r="V5" s="121">
        <v>271916.93619686802</v>
      </c>
      <c r="W5" s="121">
        <f t="shared" si="0"/>
        <v>271917</v>
      </c>
      <c r="X5" s="49">
        <v>510593</v>
      </c>
      <c r="Y5" s="49">
        <v>327370</v>
      </c>
      <c r="Z5" s="48"/>
      <c r="AA5" s="48"/>
      <c r="AB5" s="48"/>
      <c r="AH5" s="52" t="s">
        <v>80</v>
      </c>
    </row>
    <row r="6" spans="1:34">
      <c r="A6">
        <v>4</v>
      </c>
      <c r="B6" s="12">
        <v>4</v>
      </c>
      <c r="C6" t="s">
        <v>468</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468</v>
      </c>
      <c r="Q6" s="49">
        <v>356200</v>
      </c>
      <c r="R6" s="49">
        <v>356200</v>
      </c>
      <c r="S6" s="49">
        <v>172157</v>
      </c>
      <c r="T6" s="49">
        <v>3000</v>
      </c>
      <c r="U6" s="49">
        <v>181</v>
      </c>
      <c r="V6" s="121">
        <v>226273.73619239376</v>
      </c>
      <c r="W6" s="121">
        <f t="shared" si="0"/>
        <v>226274</v>
      </c>
      <c r="X6" s="49">
        <v>411489</v>
      </c>
      <c r="Y6" s="49">
        <v>282901</v>
      </c>
      <c r="Z6" s="48"/>
      <c r="AA6" s="48"/>
      <c r="AB6" s="48"/>
    </row>
    <row r="7" spans="1:34">
      <c r="A7">
        <v>5</v>
      </c>
      <c r="B7" s="12" t="s">
        <v>469</v>
      </c>
      <c r="C7" t="s">
        <v>470</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470</v>
      </c>
      <c r="Q7" s="49">
        <v>170900</v>
      </c>
      <c r="R7" s="49">
        <v>170900</v>
      </c>
      <c r="S7" s="49">
        <v>101339</v>
      </c>
      <c r="T7" s="49">
        <v>13000</v>
      </c>
      <c r="U7" s="49">
        <v>23</v>
      </c>
      <c r="V7" s="121">
        <v>41758.672344519022</v>
      </c>
      <c r="W7" s="121">
        <f t="shared" si="0"/>
        <v>41759</v>
      </c>
      <c r="X7" s="49">
        <v>107495</v>
      </c>
      <c r="Y7" s="49">
        <v>87815</v>
      </c>
      <c r="Z7" s="48"/>
      <c r="AA7" s="48"/>
      <c r="AB7" s="48"/>
    </row>
    <row r="8" spans="1:34">
      <c r="A8">
        <v>6</v>
      </c>
      <c r="B8" s="12" t="s">
        <v>195</v>
      </c>
      <c r="C8" t="s">
        <v>471</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471</v>
      </c>
      <c r="Q8" s="49">
        <v>111400</v>
      </c>
      <c r="R8" s="49">
        <v>111400</v>
      </c>
      <c r="S8" s="49">
        <v>51128</v>
      </c>
      <c r="T8" s="49">
        <v>8000</v>
      </c>
      <c r="U8" s="49">
        <v>19</v>
      </c>
      <c r="V8" s="121">
        <v>33989.617024608502</v>
      </c>
      <c r="W8" s="121">
        <f t="shared" si="0"/>
        <v>33990</v>
      </c>
      <c r="X8" s="49">
        <v>85994</v>
      </c>
      <c r="Y8" s="49">
        <v>68688</v>
      </c>
      <c r="Z8" s="48"/>
      <c r="AA8" s="48"/>
      <c r="AB8" s="48"/>
    </row>
    <row r="9" spans="1:34">
      <c r="A9">
        <v>7</v>
      </c>
      <c r="B9" s="12" t="s">
        <v>308</v>
      </c>
      <c r="C9" t="s">
        <v>472</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472</v>
      </c>
      <c r="Q9" s="49">
        <v>293800</v>
      </c>
      <c r="R9" s="49">
        <v>293800</v>
      </c>
      <c r="S9" s="49">
        <v>122324</v>
      </c>
      <c r="T9" s="49">
        <v>20000</v>
      </c>
      <c r="U9" s="49">
        <v>26</v>
      </c>
      <c r="V9" s="121">
        <v>47585.463834451904</v>
      </c>
      <c r="W9" s="121">
        <f t="shared" si="0"/>
        <v>47585</v>
      </c>
      <c r="X9" s="49">
        <v>164466</v>
      </c>
      <c r="Y9" s="49">
        <v>129906</v>
      </c>
      <c r="Z9" s="48"/>
      <c r="AA9" s="48"/>
      <c r="AB9" s="48"/>
    </row>
    <row r="10" spans="1:34">
      <c r="A10">
        <v>8</v>
      </c>
      <c r="B10" s="12" t="s">
        <v>426</v>
      </c>
      <c r="C10" t="s">
        <v>473</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473</v>
      </c>
      <c r="Q10" s="49">
        <v>148200</v>
      </c>
      <c r="R10" s="49">
        <v>148200</v>
      </c>
      <c r="S10" s="49">
        <v>62121</v>
      </c>
      <c r="T10" s="49">
        <v>6000</v>
      </c>
      <c r="U10" s="49">
        <v>10</v>
      </c>
      <c r="V10" s="121">
        <v>26220.56170469799</v>
      </c>
      <c r="W10" s="121">
        <f t="shared" si="0"/>
        <v>26221</v>
      </c>
      <c r="X10" s="49">
        <v>89867</v>
      </c>
      <c r="Y10" s="49">
        <v>68731</v>
      </c>
      <c r="Z10" s="48"/>
      <c r="AA10" s="48"/>
      <c r="AB10" s="48"/>
    </row>
    <row r="11" spans="1:34">
      <c r="A11">
        <v>9</v>
      </c>
      <c r="B11" s="12">
        <v>7</v>
      </c>
      <c r="C11" t="s">
        <v>474</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474</v>
      </c>
      <c r="Q11" s="49">
        <v>452800</v>
      </c>
      <c r="R11" s="49">
        <v>452800</v>
      </c>
      <c r="S11" s="49">
        <v>264305</v>
      </c>
      <c r="T11" s="49">
        <v>45000</v>
      </c>
      <c r="U11" s="49">
        <v>103</v>
      </c>
      <c r="V11" s="121">
        <v>131102.80852348995</v>
      </c>
      <c r="W11" s="121">
        <f t="shared" si="0"/>
        <v>131103</v>
      </c>
      <c r="X11" s="49">
        <v>266574</v>
      </c>
      <c r="Y11" s="49">
        <v>207518</v>
      </c>
      <c r="Z11" s="48"/>
      <c r="AA11" s="48"/>
      <c r="AB11" s="48"/>
    </row>
    <row r="12" spans="1:34">
      <c r="A12">
        <v>10</v>
      </c>
      <c r="B12" s="12">
        <v>8</v>
      </c>
      <c r="C12" t="s">
        <v>475</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475</v>
      </c>
      <c r="Q12" s="49">
        <v>402900</v>
      </c>
      <c r="R12" s="49">
        <v>402900</v>
      </c>
      <c r="S12" s="49">
        <v>256236.00000000003</v>
      </c>
      <c r="T12" s="49">
        <v>34000</v>
      </c>
      <c r="U12" s="49">
        <v>62</v>
      </c>
      <c r="V12" s="121">
        <v>93228.663838926179</v>
      </c>
      <c r="W12" s="121">
        <f t="shared" si="0"/>
        <v>93229</v>
      </c>
      <c r="X12" s="49">
        <v>237936</v>
      </c>
      <c r="Y12" s="49">
        <v>186714</v>
      </c>
      <c r="Z12" s="48"/>
      <c r="AA12" s="48"/>
      <c r="AB12" s="48"/>
    </row>
    <row r="13" spans="1:34">
      <c r="A13">
        <v>11</v>
      </c>
      <c r="B13" s="12">
        <v>9</v>
      </c>
      <c r="C13" t="s">
        <v>476</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476</v>
      </c>
      <c r="Q13" s="49">
        <v>846400</v>
      </c>
      <c r="R13" s="49">
        <v>846400</v>
      </c>
      <c r="S13" s="49">
        <v>483008</v>
      </c>
      <c r="T13" s="49">
        <v>72000</v>
      </c>
      <c r="U13" s="49">
        <v>491</v>
      </c>
      <c r="V13" s="121">
        <v>519555.57451901573</v>
      </c>
      <c r="W13" s="121">
        <f t="shared" si="0"/>
        <v>519556</v>
      </c>
      <c r="X13" s="49">
        <v>604347</v>
      </c>
      <c r="Y13" s="49">
        <v>436073</v>
      </c>
      <c r="Z13" s="48"/>
      <c r="AA13" s="48"/>
      <c r="AB13" s="48"/>
    </row>
    <row r="14" spans="1:34">
      <c r="A14">
        <v>12</v>
      </c>
      <c r="B14" s="12">
        <v>10</v>
      </c>
      <c r="C14" t="s">
        <v>477</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477</v>
      </c>
      <c r="Q14" s="49">
        <v>678400</v>
      </c>
      <c r="R14" s="49">
        <v>678400</v>
      </c>
      <c r="S14" s="49">
        <v>321547</v>
      </c>
      <c r="T14" s="49">
        <v>51000</v>
      </c>
      <c r="U14" s="49">
        <v>320</v>
      </c>
      <c r="V14" s="121">
        <v>350578.62131096201</v>
      </c>
      <c r="W14" s="121">
        <f t="shared" si="0"/>
        <v>350579</v>
      </c>
      <c r="X14" s="49">
        <v>747340</v>
      </c>
      <c r="Y14" s="49">
        <v>519372</v>
      </c>
      <c r="Z14" s="48"/>
      <c r="AA14" s="48"/>
      <c r="AB14" s="48"/>
    </row>
    <row r="15" spans="1:34">
      <c r="A15">
        <v>13</v>
      </c>
      <c r="B15" s="12">
        <v>11</v>
      </c>
      <c r="C15" t="s">
        <v>478</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478</v>
      </c>
      <c r="Q15" s="49">
        <v>1810200</v>
      </c>
      <c r="R15" s="49">
        <v>1810200</v>
      </c>
      <c r="S15" s="49">
        <v>1146633</v>
      </c>
      <c r="T15" s="49">
        <v>201000</v>
      </c>
      <c r="U15" s="49">
        <v>630</v>
      </c>
      <c r="V15" s="121">
        <v>698243.84687695757</v>
      </c>
      <c r="W15" s="121">
        <f t="shared" si="0"/>
        <v>698244</v>
      </c>
      <c r="X15" s="49">
        <v>1209330</v>
      </c>
      <c r="Y15" s="49">
        <v>908973</v>
      </c>
      <c r="Z15" s="48"/>
      <c r="AA15" s="48"/>
      <c r="AB15" s="48"/>
    </row>
    <row r="16" spans="1:34">
      <c r="A16">
        <v>14</v>
      </c>
      <c r="B16" s="12">
        <v>12</v>
      </c>
      <c r="C16" t="s">
        <v>479</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479</v>
      </c>
      <c r="Q16" s="49">
        <v>6918600</v>
      </c>
      <c r="R16" s="49">
        <v>6918600</v>
      </c>
      <c r="S16" s="49">
        <v>3721149</v>
      </c>
      <c r="T16" s="49">
        <v>527000</v>
      </c>
      <c r="U16" s="49">
        <v>648</v>
      </c>
      <c r="V16" s="121">
        <v>908008.34051454149</v>
      </c>
      <c r="W16" s="121">
        <f t="shared" si="0"/>
        <v>908008</v>
      </c>
      <c r="X16" s="49">
        <v>5823125</v>
      </c>
      <c r="Y16" s="49">
        <v>3959828</v>
      </c>
      <c r="Z16" s="48"/>
      <c r="AA16" s="48"/>
      <c r="AB16" s="48"/>
    </row>
    <row r="17" spans="1:28">
      <c r="A17">
        <v>15</v>
      </c>
      <c r="B17" s="12">
        <v>13</v>
      </c>
      <c r="C17" t="s">
        <v>480</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480</v>
      </c>
      <c r="Q17" s="49">
        <v>1439500</v>
      </c>
      <c r="R17" s="49">
        <v>1439500</v>
      </c>
      <c r="S17" s="49">
        <v>999955</v>
      </c>
      <c r="T17" s="49">
        <v>171000</v>
      </c>
      <c r="U17" s="49">
        <v>311</v>
      </c>
      <c r="V17" s="121">
        <v>374856.91918568237</v>
      </c>
      <c r="W17" s="121">
        <f t="shared" si="0"/>
        <v>374857</v>
      </c>
      <c r="X17" s="49">
        <v>899094</v>
      </c>
      <c r="Y17" s="49">
        <v>671210</v>
      </c>
      <c r="Z17" s="48"/>
      <c r="AA17" s="48"/>
      <c r="AB17" s="48"/>
    </row>
    <row r="18" spans="1:28">
      <c r="A18">
        <v>16</v>
      </c>
      <c r="B18" s="12">
        <v>14</v>
      </c>
      <c r="C18" t="s">
        <v>481</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481</v>
      </c>
      <c r="Q18" s="49">
        <v>882200</v>
      </c>
      <c r="R18" s="49">
        <v>882200</v>
      </c>
      <c r="S18" s="49">
        <v>479017</v>
      </c>
      <c r="T18" s="49">
        <v>78000</v>
      </c>
      <c r="U18" s="49">
        <v>933</v>
      </c>
      <c r="V18" s="121">
        <v>954622.67243400461</v>
      </c>
      <c r="W18" s="121">
        <f t="shared" si="0"/>
        <v>954623</v>
      </c>
      <c r="X18" s="49">
        <v>832483</v>
      </c>
      <c r="Y18" s="49">
        <v>582178</v>
      </c>
      <c r="Z18" s="48"/>
      <c r="AA18" s="48"/>
      <c r="AB18" s="48"/>
    </row>
    <row r="19" spans="1:28">
      <c r="A19">
        <v>17</v>
      </c>
      <c r="B19" s="12">
        <v>15</v>
      </c>
      <c r="C19" t="s">
        <v>482</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482</v>
      </c>
      <c r="Q19" s="49">
        <v>532000</v>
      </c>
      <c r="R19" s="49">
        <v>532000</v>
      </c>
      <c r="S19" s="49">
        <v>267472</v>
      </c>
      <c r="T19" s="49">
        <v>35000</v>
      </c>
      <c r="U19" s="49">
        <v>768</v>
      </c>
      <c r="V19" s="121">
        <v>779818.92773601797</v>
      </c>
      <c r="W19" s="121">
        <f t="shared" si="0"/>
        <v>779819</v>
      </c>
      <c r="X19" s="49">
        <v>509333</v>
      </c>
      <c r="Y19" s="49">
        <v>357261</v>
      </c>
      <c r="Z19" s="48"/>
      <c r="AA19" s="48"/>
      <c r="AB19" s="48"/>
    </row>
    <row r="20" spans="1:28">
      <c r="A20">
        <v>18</v>
      </c>
      <c r="B20" s="12">
        <v>16</v>
      </c>
      <c r="C20" t="s">
        <v>483</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483</v>
      </c>
      <c r="Q20" s="49">
        <v>2588000</v>
      </c>
      <c r="R20" s="49">
        <v>2588000</v>
      </c>
      <c r="S20" s="49">
        <v>1696047</v>
      </c>
      <c r="T20" s="49">
        <v>282000</v>
      </c>
      <c r="U20" s="49">
        <v>497</v>
      </c>
      <c r="V20" s="121">
        <v>595303.86388814321</v>
      </c>
      <c r="W20" s="121">
        <f t="shared" si="0"/>
        <v>595304</v>
      </c>
      <c r="X20" s="49">
        <v>1276193</v>
      </c>
      <c r="Y20" s="49">
        <v>993290</v>
      </c>
      <c r="Z20" s="48"/>
      <c r="AA20" s="48"/>
      <c r="AB20" s="48"/>
    </row>
    <row r="21" spans="1:28">
      <c r="A21">
        <v>19</v>
      </c>
      <c r="B21" s="12">
        <v>17</v>
      </c>
      <c r="C21" t="s">
        <v>484</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484</v>
      </c>
      <c r="Q21" s="49">
        <v>1078400</v>
      </c>
      <c r="R21" s="49">
        <v>1078400</v>
      </c>
      <c r="S21" s="49">
        <v>718543</v>
      </c>
      <c r="T21" s="49">
        <v>123000</v>
      </c>
      <c r="U21" s="49">
        <v>149</v>
      </c>
      <c r="V21" s="121">
        <v>208793.36172259509</v>
      </c>
      <c r="W21" s="121">
        <f t="shared" si="0"/>
        <v>208793</v>
      </c>
      <c r="X21" s="49">
        <v>499402</v>
      </c>
      <c r="Y21" s="49">
        <v>417881</v>
      </c>
      <c r="Z21" s="48"/>
      <c r="AA21" s="48"/>
      <c r="AB21" s="48"/>
    </row>
    <row r="22" spans="1:28">
      <c r="A22">
        <v>20</v>
      </c>
      <c r="B22" s="12">
        <v>18</v>
      </c>
      <c r="C22" t="s">
        <v>485</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485</v>
      </c>
      <c r="Q22" s="49">
        <v>845000</v>
      </c>
      <c r="R22" s="49">
        <v>845000</v>
      </c>
      <c r="S22" s="49">
        <v>485608</v>
      </c>
      <c r="T22" s="49">
        <v>11000</v>
      </c>
      <c r="U22" s="49">
        <v>262</v>
      </c>
      <c r="V22" s="121">
        <v>398164.08514541388</v>
      </c>
      <c r="W22" s="121">
        <f t="shared" si="0"/>
        <v>398164</v>
      </c>
      <c r="X22" s="49">
        <v>492669</v>
      </c>
      <c r="Y22" s="49">
        <v>375544</v>
      </c>
      <c r="Z22" s="48"/>
      <c r="AA22" s="48"/>
      <c r="AB22" s="48"/>
    </row>
    <row r="23" spans="1:28">
      <c r="A23">
        <v>21</v>
      </c>
      <c r="B23" s="12">
        <v>19</v>
      </c>
      <c r="C23" t="s">
        <v>486</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486</v>
      </c>
      <c r="Q23" s="49">
        <v>2991300</v>
      </c>
      <c r="R23" s="49">
        <v>2991300</v>
      </c>
      <c r="S23" s="49">
        <v>2033872.0000000002</v>
      </c>
      <c r="T23" s="49">
        <v>417000</v>
      </c>
      <c r="U23" s="49">
        <v>1462</v>
      </c>
      <c r="V23" s="121">
        <v>1553811.063982103</v>
      </c>
      <c r="W23" s="121">
        <f t="shared" si="0"/>
        <v>1553811</v>
      </c>
      <c r="X23" s="49">
        <v>1892163</v>
      </c>
      <c r="Y23" s="49">
        <v>1359560</v>
      </c>
      <c r="Z23" s="48"/>
      <c r="AA23" s="48"/>
      <c r="AB23" s="48"/>
    </row>
    <row r="24" spans="1:28">
      <c r="A24">
        <v>22</v>
      </c>
      <c r="B24" s="12">
        <v>20</v>
      </c>
      <c r="C24" t="s">
        <v>487</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487</v>
      </c>
      <c r="Q24" s="49">
        <v>1239500</v>
      </c>
      <c r="R24" s="49">
        <v>1239500</v>
      </c>
      <c r="S24" s="49">
        <v>884175</v>
      </c>
      <c r="T24" s="49">
        <v>155000</v>
      </c>
      <c r="U24" s="49">
        <v>1045</v>
      </c>
      <c r="V24" s="121">
        <v>1076014.1618076065</v>
      </c>
      <c r="W24" s="121">
        <f t="shared" si="0"/>
        <v>1076014</v>
      </c>
      <c r="X24" s="49">
        <v>842069</v>
      </c>
      <c r="Y24" s="49">
        <v>626331</v>
      </c>
      <c r="Z24" s="48"/>
      <c r="AA24" s="48"/>
      <c r="AB24" s="48"/>
    </row>
    <row r="25" spans="1:28">
      <c r="A25">
        <v>23</v>
      </c>
      <c r="B25" s="12">
        <v>21</v>
      </c>
      <c r="C25" t="s">
        <v>488</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488</v>
      </c>
      <c r="Q25" s="49">
        <v>1162000</v>
      </c>
      <c r="R25" s="49">
        <v>1162000</v>
      </c>
      <c r="S25" s="49">
        <v>673025</v>
      </c>
      <c r="T25" s="49">
        <v>120000</v>
      </c>
      <c r="U25" s="49">
        <v>794</v>
      </c>
      <c r="V25" s="121">
        <v>826433.25965548109</v>
      </c>
      <c r="W25" s="121">
        <f t="shared" si="0"/>
        <v>826433</v>
      </c>
      <c r="X25" s="49">
        <v>793548</v>
      </c>
      <c r="Y25" s="49">
        <v>611145</v>
      </c>
      <c r="Z25" s="48"/>
      <c r="AA25" s="48"/>
      <c r="AB25" s="48"/>
    </row>
    <row r="26" spans="1:28">
      <c r="A26">
        <v>24</v>
      </c>
      <c r="B26" s="12">
        <v>22</v>
      </c>
      <c r="C26" t="s">
        <v>489</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489</v>
      </c>
      <c r="Q26" s="49">
        <v>1019300</v>
      </c>
      <c r="R26" s="49">
        <v>1019300</v>
      </c>
      <c r="S26" s="49">
        <v>538014</v>
      </c>
      <c r="T26" s="49">
        <v>69000</v>
      </c>
      <c r="U26" s="49">
        <v>428</v>
      </c>
      <c r="V26" s="121">
        <v>470998.97876957501</v>
      </c>
      <c r="W26" s="121">
        <f t="shared" si="0"/>
        <v>470999</v>
      </c>
      <c r="X26" s="49">
        <v>810095</v>
      </c>
      <c r="Y26" s="49">
        <v>594963</v>
      </c>
      <c r="Z26" s="48"/>
      <c r="AA26" s="48"/>
      <c r="AB26" s="48"/>
    </row>
    <row r="27" spans="1:28">
      <c r="A27">
        <v>25</v>
      </c>
      <c r="B27" s="12">
        <v>23</v>
      </c>
      <c r="C27" t="s">
        <v>490</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490</v>
      </c>
      <c r="Q27" s="49">
        <v>764100</v>
      </c>
      <c r="R27" s="49">
        <v>764100</v>
      </c>
      <c r="S27" s="49">
        <v>367275</v>
      </c>
      <c r="T27" s="49">
        <v>67000</v>
      </c>
      <c r="U27" s="49">
        <v>765</v>
      </c>
      <c r="V27" s="121">
        <v>786616.85114093963</v>
      </c>
      <c r="W27" s="121">
        <f t="shared" si="0"/>
        <v>786617</v>
      </c>
      <c r="X27" s="49">
        <v>827338</v>
      </c>
      <c r="Y27" s="49">
        <v>538674</v>
      </c>
      <c r="Z27" s="48"/>
      <c r="AA27" s="48"/>
      <c r="AB27" s="48"/>
    </row>
    <row r="28" spans="1:28">
      <c r="A28">
        <v>26</v>
      </c>
      <c r="B28" s="12">
        <v>24</v>
      </c>
      <c r="C28" t="s">
        <v>491</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491</v>
      </c>
      <c r="Q28" s="49">
        <v>1467400</v>
      </c>
      <c r="R28" s="49">
        <v>1467400</v>
      </c>
      <c r="S28" s="49">
        <v>863236</v>
      </c>
      <c r="T28" s="49">
        <v>156000</v>
      </c>
      <c r="U28" s="49">
        <v>331</v>
      </c>
      <c r="V28" s="121">
        <v>389423.89791051456</v>
      </c>
      <c r="W28" s="121">
        <f t="shared" si="0"/>
        <v>389424</v>
      </c>
      <c r="X28" s="49">
        <v>1034771</v>
      </c>
      <c r="Y28" s="49">
        <v>710793</v>
      </c>
      <c r="Z28" s="48"/>
      <c r="AA28" s="48"/>
      <c r="AB28" s="48"/>
    </row>
    <row r="29" spans="1:28">
      <c r="A29">
        <v>27</v>
      </c>
      <c r="B29" s="12">
        <v>25</v>
      </c>
      <c r="C29" t="s">
        <v>492</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492</v>
      </c>
      <c r="Q29" s="49">
        <v>1681500</v>
      </c>
      <c r="R29" s="49">
        <v>1681500</v>
      </c>
      <c r="S29" s="49">
        <v>1073366</v>
      </c>
      <c r="T29" s="49">
        <v>161000</v>
      </c>
      <c r="U29" s="49">
        <v>780</v>
      </c>
      <c r="V29" s="121">
        <v>836144.57880536921</v>
      </c>
      <c r="W29" s="121">
        <f t="shared" si="0"/>
        <v>836145</v>
      </c>
      <c r="X29" s="49">
        <v>968614</v>
      </c>
      <c r="Y29" s="49">
        <v>739548</v>
      </c>
      <c r="Z29" s="48"/>
      <c r="AA29" s="48"/>
      <c r="AB29" s="48"/>
    </row>
    <row r="30" spans="1:28">
      <c r="A30">
        <v>28</v>
      </c>
      <c r="B30" s="12">
        <v>26</v>
      </c>
      <c r="C30" t="s">
        <v>493</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493</v>
      </c>
      <c r="Q30" s="49">
        <v>860700</v>
      </c>
      <c r="R30" s="49">
        <v>860700</v>
      </c>
      <c r="S30" s="49">
        <v>438959</v>
      </c>
      <c r="T30" s="49">
        <v>58000</v>
      </c>
      <c r="U30" s="49">
        <v>147</v>
      </c>
      <c r="V30" s="121">
        <v>191312.98725279645</v>
      </c>
      <c r="W30" s="121">
        <f t="shared" si="0"/>
        <v>191313</v>
      </c>
      <c r="X30" s="49">
        <v>541141</v>
      </c>
      <c r="Y30" s="49">
        <v>419649</v>
      </c>
      <c r="Z30" s="48"/>
      <c r="AA30" s="48"/>
      <c r="AB30" s="48"/>
    </row>
    <row r="31" spans="1:28">
      <c r="A31">
        <v>29</v>
      </c>
      <c r="B31" s="12">
        <v>27</v>
      </c>
      <c r="C31" t="s">
        <v>494</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494</v>
      </c>
      <c r="Q31" s="49">
        <v>568100</v>
      </c>
      <c r="R31" s="49">
        <v>568100</v>
      </c>
      <c r="S31" s="49">
        <v>313965</v>
      </c>
      <c r="T31" s="49">
        <v>49000</v>
      </c>
      <c r="U31" s="49">
        <v>820</v>
      </c>
      <c r="V31" s="121">
        <v>833231.18306040275</v>
      </c>
      <c r="W31" s="121">
        <f t="shared" si="0"/>
        <v>833231</v>
      </c>
      <c r="X31" s="49">
        <v>722400</v>
      </c>
      <c r="Y31" s="49">
        <v>538440</v>
      </c>
      <c r="Z31" s="48"/>
      <c r="AA31" s="48"/>
      <c r="AB31" s="48"/>
    </row>
    <row r="32" spans="1:28">
      <c r="A32">
        <v>30</v>
      </c>
      <c r="B32" s="12">
        <v>28</v>
      </c>
      <c r="C32" t="s">
        <v>495</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495</v>
      </c>
      <c r="Q32" s="49">
        <v>284900</v>
      </c>
      <c r="R32" s="49">
        <v>284900</v>
      </c>
      <c r="S32" s="49">
        <v>172559</v>
      </c>
      <c r="T32" s="49">
        <v>21000</v>
      </c>
      <c r="U32" s="49">
        <v>63</v>
      </c>
      <c r="V32" s="121">
        <v>82546.212774049229</v>
      </c>
      <c r="W32" s="121">
        <f t="shared" si="0"/>
        <v>82546</v>
      </c>
      <c r="X32" s="49">
        <v>187020</v>
      </c>
      <c r="Y32" s="49">
        <v>137918</v>
      </c>
      <c r="Z32" s="48"/>
      <c r="AA32" s="48"/>
      <c r="AB32" s="48"/>
    </row>
    <row r="33" spans="1:28">
      <c r="A33">
        <v>31</v>
      </c>
      <c r="B33" s="12">
        <v>29</v>
      </c>
      <c r="C33" t="s">
        <v>496</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496</v>
      </c>
      <c r="Q33" s="49">
        <v>447100</v>
      </c>
      <c r="R33" s="49">
        <v>447100</v>
      </c>
      <c r="S33" s="49">
        <v>250077</v>
      </c>
      <c r="T33" s="49">
        <v>38000</v>
      </c>
      <c r="U33" s="49">
        <v>199</v>
      </c>
      <c r="V33" s="121">
        <v>286483.91492170026</v>
      </c>
      <c r="W33" s="121">
        <f t="shared" si="0"/>
        <v>286484</v>
      </c>
      <c r="X33" s="49">
        <v>288292</v>
      </c>
      <c r="Y33" s="49">
        <v>210815</v>
      </c>
      <c r="Z33" s="48"/>
      <c r="AA33" s="48"/>
      <c r="AB33" s="48"/>
    </row>
    <row r="34" spans="1:28">
      <c r="A34">
        <v>32</v>
      </c>
      <c r="B34" s="12" t="s">
        <v>497</v>
      </c>
      <c r="C34" t="s">
        <v>498</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498</v>
      </c>
      <c r="Q34" s="49">
        <v>102000</v>
      </c>
      <c r="R34" s="49">
        <v>102000</v>
      </c>
      <c r="S34" s="49">
        <v>42093</v>
      </c>
      <c r="T34" s="49">
        <v>0</v>
      </c>
      <c r="U34" s="49">
        <v>58</v>
      </c>
      <c r="V34" s="121">
        <v>123333.75320357943</v>
      </c>
      <c r="W34" s="121">
        <f t="shared" si="0"/>
        <v>123334</v>
      </c>
      <c r="X34" s="49">
        <v>178635</v>
      </c>
      <c r="Y34" s="49">
        <v>127317</v>
      </c>
      <c r="Z34" s="48"/>
      <c r="AA34" s="48"/>
      <c r="AB34" s="48"/>
    </row>
    <row r="35" spans="1:28">
      <c r="A35">
        <v>33</v>
      </c>
      <c r="B35" s="12" t="s">
        <v>347</v>
      </c>
      <c r="C35" t="s">
        <v>499</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499</v>
      </c>
      <c r="Q35" s="49">
        <v>100900</v>
      </c>
      <c r="R35" s="49">
        <v>100900</v>
      </c>
      <c r="S35" s="49">
        <v>51728</v>
      </c>
      <c r="T35" s="49">
        <v>8000</v>
      </c>
      <c r="U35" s="49">
        <v>215</v>
      </c>
      <c r="V35" s="121">
        <v>224331.47236241613</v>
      </c>
      <c r="W35" s="121">
        <f t="shared" si="0"/>
        <v>224331</v>
      </c>
      <c r="X35" s="49">
        <v>159333</v>
      </c>
      <c r="Y35" s="49">
        <v>109628</v>
      </c>
      <c r="Z35" s="48"/>
      <c r="AA35" s="48"/>
      <c r="AB35" s="48"/>
    </row>
    <row r="36" spans="1:28">
      <c r="A36">
        <v>34</v>
      </c>
      <c r="B36" s="12">
        <v>31</v>
      </c>
      <c r="C36" t="s">
        <v>500</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500</v>
      </c>
      <c r="Q36" s="49">
        <v>156700</v>
      </c>
      <c r="R36" s="49">
        <v>156700</v>
      </c>
      <c r="S36" s="49">
        <v>67410</v>
      </c>
      <c r="T36" s="49">
        <v>11000</v>
      </c>
      <c r="U36" s="49">
        <v>56</v>
      </c>
      <c r="V36" s="121">
        <v>72834.893624161079</v>
      </c>
      <c r="W36" s="121">
        <f t="shared" si="0"/>
        <v>72835</v>
      </c>
      <c r="X36" s="49">
        <v>150144</v>
      </c>
      <c r="Y36" s="49">
        <v>111558</v>
      </c>
      <c r="Z36" s="48"/>
      <c r="AA36" s="48"/>
      <c r="AB36" s="48"/>
    </row>
    <row r="37" spans="1:28">
      <c r="A37">
        <v>35</v>
      </c>
      <c r="B37" s="12">
        <v>32</v>
      </c>
      <c r="C37" t="s">
        <v>501</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501</v>
      </c>
      <c r="Q37" s="49">
        <v>176400</v>
      </c>
      <c r="R37" s="49">
        <v>176400</v>
      </c>
      <c r="S37" s="49">
        <v>93118</v>
      </c>
      <c r="T37" s="49">
        <v>14000</v>
      </c>
      <c r="U37" s="49">
        <v>37</v>
      </c>
      <c r="V37" s="121">
        <v>54383.387239373609</v>
      </c>
      <c r="W37" s="121">
        <f t="shared" si="0"/>
        <v>54383</v>
      </c>
      <c r="X37" s="49">
        <v>100504</v>
      </c>
      <c r="Y37" s="49">
        <v>80125</v>
      </c>
      <c r="Z37" s="48"/>
      <c r="AA37" s="48"/>
      <c r="AB37" s="48"/>
    </row>
    <row r="38" spans="1:28">
      <c r="A38">
        <v>36</v>
      </c>
      <c r="B38" s="12" t="s">
        <v>178</v>
      </c>
      <c r="C38" t="s">
        <v>502</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502</v>
      </c>
      <c r="Q38" s="49">
        <v>50700</v>
      </c>
      <c r="R38" s="49">
        <v>50700</v>
      </c>
      <c r="S38" s="49">
        <v>20789</v>
      </c>
      <c r="T38" s="49">
        <v>6000</v>
      </c>
      <c r="U38" s="49">
        <v>7</v>
      </c>
      <c r="V38" s="121">
        <v>18451.506384787474</v>
      </c>
      <c r="W38" s="121">
        <f t="shared" si="0"/>
        <v>18452</v>
      </c>
      <c r="X38" s="49">
        <v>23810</v>
      </c>
      <c r="Y38" s="49">
        <v>20300</v>
      </c>
      <c r="Z38" s="48"/>
      <c r="AA38" s="48"/>
      <c r="AB38" s="48"/>
    </row>
    <row r="39" spans="1:28">
      <c r="A39">
        <v>37</v>
      </c>
      <c r="B39" s="12" t="s">
        <v>403</v>
      </c>
      <c r="C39" t="s">
        <v>503</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503</v>
      </c>
      <c r="Q39" s="49">
        <v>42900</v>
      </c>
      <c r="R39" s="49">
        <v>42900</v>
      </c>
      <c r="S39" s="49">
        <v>16799</v>
      </c>
      <c r="T39" s="49">
        <v>4000</v>
      </c>
      <c r="U39" s="49">
        <v>4</v>
      </c>
      <c r="V39" s="121">
        <v>15538.11063982103</v>
      </c>
      <c r="W39" s="121">
        <f t="shared" si="0"/>
        <v>15538</v>
      </c>
      <c r="X39" s="49">
        <v>23241</v>
      </c>
      <c r="Y39" s="49">
        <v>19854</v>
      </c>
      <c r="Z39" s="48"/>
      <c r="AA39" s="48"/>
      <c r="AB39" s="48"/>
    </row>
    <row r="40" spans="1:28">
      <c r="A40">
        <v>38</v>
      </c>
      <c r="B40" s="12" t="s">
        <v>213</v>
      </c>
      <c r="C40" t="s">
        <v>504</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504</v>
      </c>
      <c r="Q40" s="49">
        <v>210300</v>
      </c>
      <c r="R40" s="49">
        <v>210300</v>
      </c>
      <c r="S40" s="49">
        <v>96697</v>
      </c>
      <c r="T40" s="49">
        <v>18000</v>
      </c>
      <c r="U40" s="49">
        <v>22</v>
      </c>
      <c r="V40" s="121">
        <v>40787.540429530207</v>
      </c>
      <c r="W40" s="121">
        <f t="shared" si="0"/>
        <v>40788</v>
      </c>
      <c r="X40" s="49">
        <v>108950</v>
      </c>
      <c r="Y40" s="49">
        <v>87236</v>
      </c>
      <c r="Z40" s="48"/>
      <c r="AA40" s="48"/>
      <c r="AB40" s="48"/>
    </row>
    <row r="41" spans="1:28">
      <c r="A41">
        <v>39</v>
      </c>
      <c r="B41" s="12" t="s">
        <v>204</v>
      </c>
      <c r="C41" t="s">
        <v>505</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505</v>
      </c>
      <c r="Q41" s="49">
        <v>77700</v>
      </c>
      <c r="R41" s="49">
        <v>77700</v>
      </c>
      <c r="S41" s="49">
        <v>25886</v>
      </c>
      <c r="T41" s="49">
        <v>5000</v>
      </c>
      <c r="U41" s="49">
        <v>7</v>
      </c>
      <c r="V41" s="121">
        <v>20393.770214765103</v>
      </c>
      <c r="W41" s="121">
        <f t="shared" si="0"/>
        <v>20394</v>
      </c>
      <c r="X41" s="49">
        <v>47476</v>
      </c>
      <c r="Y41" s="49">
        <v>39064</v>
      </c>
      <c r="Z41" s="48"/>
      <c r="AA41" s="48"/>
      <c r="AB41" s="48"/>
    </row>
    <row r="42" spans="1:28">
      <c r="A42">
        <v>40</v>
      </c>
      <c r="B42" s="12">
        <v>35</v>
      </c>
      <c r="C42" t="s">
        <v>506</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506</v>
      </c>
      <c r="Q42" s="49">
        <v>124500</v>
      </c>
      <c r="R42" s="49">
        <v>124500</v>
      </c>
      <c r="S42" s="49">
        <v>67335</v>
      </c>
      <c r="T42" s="49">
        <v>2600</v>
      </c>
      <c r="U42" s="49">
        <v>15</v>
      </c>
      <c r="V42" s="121">
        <v>42729.804259507837</v>
      </c>
      <c r="W42" s="121">
        <f t="shared" si="0"/>
        <v>42730</v>
      </c>
      <c r="X42" s="49">
        <v>68689</v>
      </c>
      <c r="Y42" s="49">
        <v>55030</v>
      </c>
      <c r="Z42" s="48"/>
      <c r="AA42" s="48"/>
      <c r="AB42" s="48"/>
    </row>
    <row r="43" spans="1:28">
      <c r="A43">
        <v>41</v>
      </c>
      <c r="B43" s="12">
        <v>36</v>
      </c>
      <c r="C43" t="s">
        <v>507</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507</v>
      </c>
      <c r="Q43" s="49">
        <v>158300</v>
      </c>
      <c r="R43" s="49">
        <v>158300</v>
      </c>
      <c r="S43" s="49">
        <v>66229</v>
      </c>
      <c r="T43" s="49">
        <v>13000</v>
      </c>
      <c r="U43" s="49">
        <v>52</v>
      </c>
      <c r="V43" s="121">
        <v>68950.365964205819</v>
      </c>
      <c r="W43" s="121">
        <f t="shared" si="0"/>
        <v>68950</v>
      </c>
      <c r="X43" s="49">
        <v>114830</v>
      </c>
      <c r="Y43" s="49">
        <v>87646</v>
      </c>
      <c r="Z43" s="48"/>
      <c r="AA43" s="48"/>
      <c r="AB43" s="48"/>
    </row>
    <row r="44" spans="1:28">
      <c r="A44">
        <v>42</v>
      </c>
      <c r="B44" s="12">
        <v>37</v>
      </c>
      <c r="C44" t="s">
        <v>508</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508</v>
      </c>
      <c r="Q44" s="49">
        <v>454500</v>
      </c>
      <c r="R44" s="49">
        <v>454500</v>
      </c>
      <c r="S44" s="49">
        <v>283090</v>
      </c>
      <c r="T44" s="49">
        <v>40000</v>
      </c>
      <c r="U44" s="49">
        <v>167</v>
      </c>
      <c r="V44" s="121">
        <v>191312.98725279645</v>
      </c>
      <c r="W44" s="121">
        <f t="shared" si="0"/>
        <v>191313</v>
      </c>
      <c r="X44" s="49">
        <v>390603</v>
      </c>
      <c r="Y44" s="49">
        <v>268005</v>
      </c>
      <c r="Z44" s="48"/>
      <c r="AA44" s="48"/>
      <c r="AB44" s="48"/>
    </row>
    <row r="45" spans="1:28">
      <c r="A45">
        <v>43</v>
      </c>
      <c r="B45" s="12">
        <v>38</v>
      </c>
      <c r="C45" t="s">
        <v>509</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509</v>
      </c>
      <c r="Q45" s="49">
        <v>523800</v>
      </c>
      <c r="R45" s="49">
        <v>523800</v>
      </c>
      <c r="S45" s="49">
        <v>303142</v>
      </c>
      <c r="T45" s="49">
        <v>50000</v>
      </c>
      <c r="U45" s="49">
        <v>69</v>
      </c>
      <c r="V45" s="121">
        <v>101968.85107382551</v>
      </c>
      <c r="W45" s="121">
        <f t="shared" si="0"/>
        <v>101969</v>
      </c>
      <c r="X45" s="49">
        <v>318080</v>
      </c>
      <c r="Y45" s="49">
        <v>248981</v>
      </c>
      <c r="Z45" s="48"/>
      <c r="AA45" s="48"/>
      <c r="AB45" s="48"/>
    </row>
    <row r="46" spans="1:28">
      <c r="A46">
        <v>44</v>
      </c>
      <c r="B46" s="12">
        <v>39</v>
      </c>
      <c r="C46" t="s">
        <v>510</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510</v>
      </c>
      <c r="Q46" s="49">
        <v>227000</v>
      </c>
      <c r="R46" s="49">
        <v>227000</v>
      </c>
      <c r="S46" s="49">
        <v>125966</v>
      </c>
      <c r="T46" s="49">
        <v>21000</v>
      </c>
      <c r="U46" s="49">
        <v>75</v>
      </c>
      <c r="V46" s="121">
        <v>94199.795753914994</v>
      </c>
      <c r="W46" s="121">
        <f t="shared" si="0"/>
        <v>94200</v>
      </c>
      <c r="X46" s="49">
        <v>166436</v>
      </c>
      <c r="Y46" s="49">
        <v>124033</v>
      </c>
      <c r="Z46" s="48"/>
      <c r="AA46" s="48"/>
      <c r="AB46" s="48"/>
    </row>
    <row r="47" spans="1:28">
      <c r="A47">
        <v>45</v>
      </c>
      <c r="B47" s="12">
        <v>40</v>
      </c>
      <c r="C47" t="s">
        <v>511</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511</v>
      </c>
      <c r="Q47" s="49">
        <v>2024700</v>
      </c>
      <c r="R47" s="49">
        <v>2024700</v>
      </c>
      <c r="S47" s="49">
        <v>1221920</v>
      </c>
      <c r="T47" s="49">
        <v>203000</v>
      </c>
      <c r="U47" s="49">
        <v>1766</v>
      </c>
      <c r="V47" s="121">
        <v>1824756.8682639822</v>
      </c>
      <c r="W47" s="121">
        <f t="shared" si="0"/>
        <v>1824757</v>
      </c>
      <c r="X47" s="49">
        <v>2043519</v>
      </c>
      <c r="Y47" s="49">
        <v>1419899</v>
      </c>
      <c r="Z47" s="48"/>
      <c r="AA47" s="48"/>
      <c r="AB47" s="48"/>
    </row>
    <row r="48" spans="1:28">
      <c r="A48">
        <v>46</v>
      </c>
      <c r="B48" s="12">
        <v>41</v>
      </c>
      <c r="C48" t="s">
        <v>512</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512</v>
      </c>
      <c r="Q48" s="49">
        <v>367900</v>
      </c>
      <c r="R48" s="49">
        <v>367900</v>
      </c>
      <c r="S48" s="49">
        <v>211308</v>
      </c>
      <c r="T48" s="49">
        <v>8000</v>
      </c>
      <c r="U48" s="49">
        <v>39</v>
      </c>
      <c r="V48" s="121">
        <v>95170.927668903809</v>
      </c>
      <c r="W48" s="121">
        <f t="shared" si="0"/>
        <v>95171</v>
      </c>
      <c r="X48" s="49">
        <v>212374</v>
      </c>
      <c r="Y48" s="49">
        <v>173578</v>
      </c>
      <c r="Z48" s="48"/>
      <c r="AA48" s="48"/>
      <c r="AB48" s="48"/>
    </row>
    <row r="49" spans="1:28">
      <c r="A49">
        <v>47</v>
      </c>
      <c r="B49" s="12">
        <v>42</v>
      </c>
      <c r="C49" t="s">
        <v>513</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513</v>
      </c>
      <c r="Q49" s="49">
        <v>1027000</v>
      </c>
      <c r="R49" s="49">
        <v>1027000</v>
      </c>
      <c r="S49" s="49">
        <v>697289</v>
      </c>
      <c r="T49" s="49">
        <v>141000</v>
      </c>
      <c r="U49" s="49">
        <v>499</v>
      </c>
      <c r="V49" s="121">
        <v>543833.87239373603</v>
      </c>
      <c r="W49" s="121">
        <f t="shared" si="0"/>
        <v>543834</v>
      </c>
      <c r="X49" s="49">
        <v>542858</v>
      </c>
      <c r="Y49" s="49">
        <v>437832</v>
      </c>
      <c r="Z49" s="48"/>
      <c r="AA49" s="48"/>
      <c r="AB49" s="48"/>
    </row>
    <row r="50" spans="1:28">
      <c r="A50">
        <v>48</v>
      </c>
      <c r="B50" s="12">
        <v>43</v>
      </c>
      <c r="C50" t="s">
        <v>514</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514</v>
      </c>
      <c r="Q50" s="49">
        <v>1702200</v>
      </c>
      <c r="R50" s="49">
        <v>1702200</v>
      </c>
      <c r="S50" s="49">
        <v>1034392.9999999999</v>
      </c>
      <c r="T50" s="49">
        <v>131000</v>
      </c>
      <c r="U50" s="49">
        <v>160</v>
      </c>
      <c r="V50" s="121">
        <v>236956.18725727071</v>
      </c>
      <c r="W50" s="121">
        <f t="shared" si="0"/>
        <v>236956</v>
      </c>
      <c r="X50" s="49">
        <v>743208</v>
      </c>
      <c r="Y50" s="49">
        <v>625298</v>
      </c>
      <c r="Z50" s="48"/>
      <c r="AA50" s="48"/>
      <c r="AB50" s="48"/>
    </row>
    <row r="51" spans="1:28">
      <c r="A51">
        <v>49</v>
      </c>
      <c r="B51" s="12">
        <v>44</v>
      </c>
      <c r="C51" t="s">
        <v>515</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515</v>
      </c>
      <c r="Q51" s="49">
        <v>500400</v>
      </c>
      <c r="R51" s="49">
        <v>500400</v>
      </c>
      <c r="S51" s="49">
        <v>311761</v>
      </c>
      <c r="T51" s="49">
        <v>55000</v>
      </c>
      <c r="U51" s="49">
        <v>72</v>
      </c>
      <c r="V51" s="121">
        <v>103911.11490380314</v>
      </c>
      <c r="W51" s="121">
        <f t="shared" si="0"/>
        <v>103911</v>
      </c>
      <c r="X51" s="49">
        <v>255485</v>
      </c>
      <c r="Y51" s="49">
        <v>214379</v>
      </c>
      <c r="Z51" s="48"/>
      <c r="AA51" s="48"/>
      <c r="AB51" s="48"/>
    </row>
    <row r="52" spans="1:28">
      <c r="A52">
        <v>50</v>
      </c>
      <c r="B52" s="12">
        <v>45</v>
      </c>
      <c r="C52" t="s">
        <v>516</v>
      </c>
      <c r="D52" s="14"/>
      <c r="E52" s="14"/>
      <c r="F52" s="14"/>
      <c r="G52" s="14"/>
      <c r="H52" s="14"/>
      <c r="I52" s="14"/>
      <c r="J52" s="14"/>
      <c r="K52" s="47" t="str">
        <f>IF($C52='4. Board Level Worksheet'!$C$5,'4. Board Level Worksheet'!$C$18,"")</f>
        <v/>
      </c>
      <c r="L52" s="47" t="str">
        <f>IF($C52='4. Board Level Worksheet'!$C$5,'4. Board Level Worksheet'!$C$19,"")</f>
        <v/>
      </c>
      <c r="M52" s="49" t="str">
        <f>IF($C52='4. Board Level Worksheet'!$C$5,'4. Board Level Worksheet'!$C$21,"")</f>
        <v/>
      </c>
      <c r="N52" s="49" t="str">
        <f>IF($C52='4. Board Level Worksheet'!$C$5,'4. Board Level Worksheet'!$C$28,"")</f>
        <v/>
      </c>
      <c r="O52" s="49" t="str">
        <f>IF($C52='4. Board Level Worksheet'!$C$5,'4. Board Level Worksheet'!#REF!,"")</f>
        <v/>
      </c>
      <c r="P52" t="s">
        <v>516</v>
      </c>
      <c r="Q52" s="49">
        <v>471100</v>
      </c>
      <c r="R52" s="49">
        <v>471100</v>
      </c>
      <c r="S52" s="49">
        <v>295396</v>
      </c>
      <c r="T52" s="49">
        <v>47000</v>
      </c>
      <c r="U52" s="49">
        <v>98</v>
      </c>
      <c r="V52" s="121">
        <v>127218.28086353469</v>
      </c>
      <c r="W52" s="121">
        <f t="shared" si="0"/>
        <v>127218</v>
      </c>
      <c r="X52" s="49">
        <v>321391</v>
      </c>
      <c r="Y52" s="49">
        <v>248496</v>
      </c>
      <c r="Z52" s="48"/>
      <c r="AA52" s="48"/>
      <c r="AB52" s="48"/>
    </row>
    <row r="53" spans="1:28">
      <c r="A53">
        <v>51</v>
      </c>
      <c r="B53" s="12">
        <v>46</v>
      </c>
      <c r="C53" t="s">
        <v>517</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517</v>
      </c>
      <c r="Q53" s="49">
        <v>582000</v>
      </c>
      <c r="R53" s="49">
        <v>582000</v>
      </c>
      <c r="S53" s="49">
        <v>503317</v>
      </c>
      <c r="T53" s="49">
        <v>77000</v>
      </c>
      <c r="U53" s="49">
        <v>105</v>
      </c>
      <c r="V53" s="121">
        <v>138871.86384340047</v>
      </c>
      <c r="W53" s="121">
        <f t="shared" si="0"/>
        <v>138872</v>
      </c>
      <c r="X53" s="49">
        <v>265281</v>
      </c>
      <c r="Y53" s="49">
        <v>224478</v>
      </c>
      <c r="Z53" s="48"/>
      <c r="AA53" s="48"/>
      <c r="AB53" s="48"/>
    </row>
    <row r="54" spans="1:28">
      <c r="A54">
        <v>52</v>
      </c>
      <c r="B54" s="12">
        <v>47</v>
      </c>
      <c r="C54" t="s">
        <v>518</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518</v>
      </c>
      <c r="Q54" s="49">
        <v>567800</v>
      </c>
      <c r="R54" s="49">
        <v>567800</v>
      </c>
      <c r="S54" s="49">
        <v>418581</v>
      </c>
      <c r="T54" s="49">
        <v>70000</v>
      </c>
      <c r="U54" s="49">
        <v>283</v>
      </c>
      <c r="V54" s="121">
        <v>311733.34471140942</v>
      </c>
      <c r="W54" s="121">
        <f t="shared" si="0"/>
        <v>311733</v>
      </c>
      <c r="X54" s="49">
        <v>410195</v>
      </c>
      <c r="Y54" s="49">
        <v>310638</v>
      </c>
      <c r="Z54" s="48"/>
      <c r="AA54" s="48"/>
      <c r="AB54" s="48"/>
    </row>
    <row r="55" spans="1:28">
      <c r="A55">
        <v>53</v>
      </c>
      <c r="B55" s="12">
        <v>48</v>
      </c>
      <c r="C55" t="s">
        <v>519</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519</v>
      </c>
      <c r="Q55" s="49">
        <v>207000</v>
      </c>
      <c r="R55" s="49">
        <v>207000</v>
      </c>
      <c r="S55" s="49">
        <v>108067</v>
      </c>
      <c r="T55" s="49">
        <v>20000</v>
      </c>
      <c r="U55" s="49">
        <v>25</v>
      </c>
      <c r="V55" s="121">
        <v>44672.068089485459</v>
      </c>
      <c r="W55" s="121">
        <f t="shared" si="0"/>
        <v>44672</v>
      </c>
      <c r="X55" s="49">
        <v>110092</v>
      </c>
      <c r="Y55" s="49">
        <v>92149</v>
      </c>
      <c r="Z55" s="48"/>
      <c r="AA55" s="48"/>
      <c r="AB55" s="48"/>
    </row>
    <row r="56" spans="1:28">
      <c r="A56">
        <v>54</v>
      </c>
      <c r="B56" s="12">
        <v>49</v>
      </c>
      <c r="C56" t="s">
        <v>520</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520</v>
      </c>
      <c r="Q56" s="49">
        <v>500800</v>
      </c>
      <c r="R56" s="49">
        <v>500800</v>
      </c>
      <c r="S56" s="49">
        <v>344326</v>
      </c>
      <c r="T56" s="49">
        <v>20000</v>
      </c>
      <c r="U56" s="49">
        <v>69</v>
      </c>
      <c r="V56" s="121">
        <v>138871.86384340047</v>
      </c>
      <c r="W56" s="121">
        <f t="shared" si="0"/>
        <v>138872</v>
      </c>
      <c r="X56" s="49">
        <v>276127</v>
      </c>
      <c r="Y56" s="49">
        <v>220731</v>
      </c>
      <c r="Z56" s="48"/>
      <c r="AA56" s="48"/>
      <c r="AB56" s="48"/>
    </row>
    <row r="57" spans="1:28">
      <c r="A57">
        <v>55</v>
      </c>
      <c r="B57" s="12">
        <v>50</v>
      </c>
      <c r="C57" t="s">
        <v>521</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521</v>
      </c>
      <c r="Q57" s="49">
        <v>552300</v>
      </c>
      <c r="R57" s="49">
        <v>552300</v>
      </c>
      <c r="S57" s="49">
        <v>275261</v>
      </c>
      <c r="T57" s="49">
        <v>57000</v>
      </c>
      <c r="U57" s="49">
        <v>147</v>
      </c>
      <c r="V57" s="121">
        <v>180630.53618791947</v>
      </c>
      <c r="W57" s="121">
        <f t="shared" si="0"/>
        <v>180631</v>
      </c>
      <c r="X57" s="49">
        <v>301302</v>
      </c>
      <c r="Y57" s="49">
        <v>247209</v>
      </c>
      <c r="Z57" s="48"/>
      <c r="AA57" s="48"/>
      <c r="AB57" s="48"/>
    </row>
    <row r="58" spans="1:28">
      <c r="A58">
        <v>56</v>
      </c>
      <c r="B58" s="12">
        <v>51</v>
      </c>
      <c r="C58" t="s">
        <v>522</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522</v>
      </c>
      <c r="Q58" s="49">
        <v>279800</v>
      </c>
      <c r="R58" s="49">
        <v>279800</v>
      </c>
      <c r="S58" s="49">
        <v>153358</v>
      </c>
      <c r="T58" s="49">
        <v>24000</v>
      </c>
      <c r="U58" s="49">
        <v>117</v>
      </c>
      <c r="V58" s="121">
        <v>138871.86384340047</v>
      </c>
      <c r="W58" s="121">
        <f t="shared" si="0"/>
        <v>138872</v>
      </c>
      <c r="X58" s="49">
        <v>223183</v>
      </c>
      <c r="Y58" s="49">
        <v>163694</v>
      </c>
      <c r="Z58" s="48"/>
      <c r="AA58" s="48"/>
      <c r="AB58" s="48"/>
    </row>
    <row r="59" spans="1:28">
      <c r="A59">
        <v>57</v>
      </c>
      <c r="B59" s="12">
        <v>52</v>
      </c>
      <c r="C59" t="s">
        <v>523</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523</v>
      </c>
      <c r="Q59" s="49">
        <v>354400</v>
      </c>
      <c r="R59" s="49">
        <v>354400</v>
      </c>
      <c r="S59" s="49">
        <v>192184</v>
      </c>
      <c r="T59" s="49">
        <v>30000</v>
      </c>
      <c r="U59" s="49">
        <v>178</v>
      </c>
      <c r="V59" s="121">
        <v>201024.30640268457</v>
      </c>
      <c r="W59" s="121">
        <f t="shared" si="0"/>
        <v>201024</v>
      </c>
      <c r="X59" s="49">
        <v>229413</v>
      </c>
      <c r="Y59" s="49">
        <v>174348</v>
      </c>
      <c r="Z59" s="48"/>
      <c r="AA59" s="48"/>
      <c r="AB59" s="48"/>
    </row>
    <row r="60" spans="1:28">
      <c r="A60">
        <v>58</v>
      </c>
      <c r="B60" s="12">
        <v>53</v>
      </c>
      <c r="C60" t="s">
        <v>524</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524</v>
      </c>
      <c r="Q60" s="49">
        <v>958500</v>
      </c>
      <c r="R60" s="49">
        <v>958500</v>
      </c>
      <c r="S60" s="49">
        <v>647137</v>
      </c>
      <c r="T60" s="49">
        <v>87000</v>
      </c>
      <c r="U60" s="49">
        <v>286</v>
      </c>
      <c r="V60" s="121">
        <v>327271.45535123046</v>
      </c>
      <c r="W60" s="121">
        <f t="shared" si="0"/>
        <v>327271</v>
      </c>
      <c r="X60" s="49">
        <v>723003</v>
      </c>
      <c r="Y60" s="49">
        <v>557084</v>
      </c>
      <c r="Z60" s="48"/>
      <c r="AA60" s="48"/>
      <c r="AB60" s="48"/>
    </row>
    <row r="61" spans="1:28">
      <c r="A61">
        <v>59</v>
      </c>
      <c r="B61" s="12">
        <v>54</v>
      </c>
      <c r="C61" t="s">
        <v>525</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525</v>
      </c>
      <c r="Q61" s="49">
        <v>194800</v>
      </c>
      <c r="R61" s="49">
        <v>194800</v>
      </c>
      <c r="S61" s="49">
        <v>75459</v>
      </c>
      <c r="T61" s="49">
        <v>14000</v>
      </c>
      <c r="U61" s="49">
        <v>104</v>
      </c>
      <c r="V61" s="121">
        <v>120420.35745861298</v>
      </c>
      <c r="W61" s="121">
        <f t="shared" si="0"/>
        <v>120420</v>
      </c>
      <c r="X61" s="49">
        <v>238781</v>
      </c>
      <c r="Y61" s="49">
        <v>169635</v>
      </c>
      <c r="Z61" s="48"/>
      <c r="AA61" s="48"/>
      <c r="AB61" s="48"/>
    </row>
    <row r="62" spans="1:28">
      <c r="A62">
        <v>60</v>
      </c>
      <c r="B62" s="12">
        <v>55</v>
      </c>
      <c r="C62" t="s">
        <v>526</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526</v>
      </c>
      <c r="Q62" s="49">
        <v>350400</v>
      </c>
      <c r="R62" s="49">
        <v>350400</v>
      </c>
      <c r="S62" s="49">
        <v>166326</v>
      </c>
      <c r="T62" s="49">
        <v>9000</v>
      </c>
      <c r="U62" s="49">
        <v>204</v>
      </c>
      <c r="V62" s="121">
        <v>228216.00002237139</v>
      </c>
      <c r="W62" s="121">
        <f t="shared" si="0"/>
        <v>228216</v>
      </c>
      <c r="X62" s="49">
        <v>355897</v>
      </c>
      <c r="Y62" s="49">
        <v>241786</v>
      </c>
      <c r="Z62" s="48"/>
      <c r="AA62" s="48"/>
      <c r="AB62" s="48"/>
    </row>
    <row r="63" spans="1:28">
      <c r="A63">
        <v>61</v>
      </c>
      <c r="B63" s="12">
        <v>56</v>
      </c>
      <c r="C63" t="s">
        <v>527</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527</v>
      </c>
      <c r="Q63" s="49">
        <v>69100</v>
      </c>
      <c r="R63" s="49">
        <v>69100</v>
      </c>
      <c r="S63" s="49">
        <v>52442</v>
      </c>
      <c r="T63" s="49">
        <v>10000</v>
      </c>
      <c r="U63" s="49">
        <v>16</v>
      </c>
      <c r="V63" s="121">
        <v>32047.353194630876</v>
      </c>
      <c r="W63" s="121">
        <f t="shared" si="0"/>
        <v>32047</v>
      </c>
      <c r="X63" s="49">
        <v>46696</v>
      </c>
      <c r="Y63" s="49">
        <v>40508</v>
      </c>
      <c r="Z63" s="48"/>
      <c r="AA63" s="48"/>
      <c r="AB63" s="48"/>
    </row>
    <row r="64" spans="1:28">
      <c r="A64">
        <v>62</v>
      </c>
      <c r="B64" s="12">
        <v>57</v>
      </c>
      <c r="C64" t="s">
        <v>528</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528</v>
      </c>
      <c r="Q64" s="49">
        <v>149500</v>
      </c>
      <c r="R64" s="49">
        <v>149500</v>
      </c>
      <c r="S64" s="49">
        <v>77236</v>
      </c>
      <c r="T64" s="49">
        <v>4600</v>
      </c>
      <c r="U64" s="49">
        <v>36</v>
      </c>
      <c r="V64" s="121">
        <v>61181.310644295307</v>
      </c>
      <c r="W64" s="121">
        <f t="shared" si="0"/>
        <v>61181</v>
      </c>
      <c r="X64" s="49">
        <v>114511</v>
      </c>
      <c r="Y64" s="49">
        <v>84796</v>
      </c>
      <c r="Z64" s="48"/>
      <c r="AA64" s="48"/>
      <c r="AB64" s="48"/>
    </row>
    <row r="65" spans="1:28">
      <c r="A65">
        <v>63</v>
      </c>
      <c r="B65" s="12">
        <v>58</v>
      </c>
      <c r="C65" t="s">
        <v>529</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529</v>
      </c>
      <c r="Q65" s="49">
        <v>509500</v>
      </c>
      <c r="R65" s="49">
        <v>509500</v>
      </c>
      <c r="S65" s="49">
        <v>230527</v>
      </c>
      <c r="T65" s="49">
        <v>45000</v>
      </c>
      <c r="U65" s="49">
        <v>67</v>
      </c>
      <c r="V65" s="121">
        <v>100997.7191588367</v>
      </c>
      <c r="W65" s="121">
        <f t="shared" si="0"/>
        <v>100998</v>
      </c>
      <c r="X65" s="49">
        <v>431210</v>
      </c>
      <c r="Y65" s="49">
        <v>308127</v>
      </c>
      <c r="Z65" s="48"/>
      <c r="AA65" s="48"/>
      <c r="AB65" s="48"/>
    </row>
    <row r="66" spans="1:28">
      <c r="A66">
        <v>64</v>
      </c>
      <c r="B66" s="12">
        <v>59</v>
      </c>
      <c r="C66" t="s">
        <v>530</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530</v>
      </c>
      <c r="Q66" s="49">
        <v>390300</v>
      </c>
      <c r="R66" s="49">
        <v>390300</v>
      </c>
      <c r="S66" s="49">
        <v>266663</v>
      </c>
      <c r="T66" s="49">
        <v>45000</v>
      </c>
      <c r="U66" s="49">
        <v>192</v>
      </c>
      <c r="V66" s="121">
        <v>214620.15321252798</v>
      </c>
      <c r="W66" s="121">
        <f t="shared" si="0"/>
        <v>214620</v>
      </c>
      <c r="X66" s="49">
        <v>272722</v>
      </c>
      <c r="Y66" s="49">
        <v>213356</v>
      </c>
      <c r="Z66" s="48"/>
      <c r="AA66" s="48"/>
      <c r="AB66" s="48"/>
    </row>
    <row r="67" spans="1:28">
      <c r="A67">
        <v>65</v>
      </c>
      <c r="B67" s="12" t="s">
        <v>242</v>
      </c>
      <c r="C67" t="s">
        <v>531</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531</v>
      </c>
      <c r="Q67" s="49">
        <v>336700</v>
      </c>
      <c r="R67" s="49">
        <v>336700</v>
      </c>
      <c r="S67" s="49">
        <v>124091</v>
      </c>
      <c r="T67" s="49">
        <v>17000</v>
      </c>
      <c r="U67" s="49">
        <v>170</v>
      </c>
      <c r="V67" s="121">
        <v>190341.85533780762</v>
      </c>
      <c r="W67" s="121">
        <f t="shared" si="0"/>
        <v>190342</v>
      </c>
      <c r="X67" s="49">
        <v>336249</v>
      </c>
      <c r="Y67" s="49">
        <v>224858</v>
      </c>
      <c r="Z67" s="48"/>
      <c r="AA67" s="48"/>
      <c r="AB67" s="48"/>
    </row>
    <row r="68" spans="1:28">
      <c r="A68">
        <v>66</v>
      </c>
      <c r="B68" s="12" t="s">
        <v>247</v>
      </c>
      <c r="C68" t="s">
        <v>532</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532</v>
      </c>
      <c r="Q68" s="49">
        <v>107300</v>
      </c>
      <c r="R68" s="49">
        <v>107300</v>
      </c>
      <c r="S68" s="49">
        <v>63603.999999999993</v>
      </c>
      <c r="T68" s="49">
        <v>10000</v>
      </c>
      <c r="U68" s="49">
        <v>69</v>
      </c>
      <c r="V68" s="121">
        <v>83517.344689038044</v>
      </c>
      <c r="W68" s="121">
        <f t="shared" ref="W68:W74" si="1">ROUND(V68,0)</f>
        <v>83517</v>
      </c>
      <c r="X68" s="49">
        <v>119045</v>
      </c>
      <c r="Y68" s="49">
        <v>79131</v>
      </c>
      <c r="Z68" s="48"/>
      <c r="AA68" s="48"/>
      <c r="AB68" s="48"/>
    </row>
    <row r="69" spans="1:28">
      <c r="A69">
        <v>67</v>
      </c>
      <c r="B69" s="12">
        <v>61</v>
      </c>
      <c r="C69" t="s">
        <v>533</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533</v>
      </c>
      <c r="Q69" s="49">
        <v>370000</v>
      </c>
      <c r="R69" s="49">
        <v>370000</v>
      </c>
      <c r="S69" s="49">
        <v>119952</v>
      </c>
      <c r="T69" s="49">
        <v>0</v>
      </c>
      <c r="U69" s="49">
        <v>385</v>
      </c>
      <c r="V69" s="121">
        <v>165092.42554809846</v>
      </c>
      <c r="W69" s="121">
        <f t="shared" si="1"/>
        <v>165092</v>
      </c>
      <c r="X69" s="49">
        <v>358433</v>
      </c>
      <c r="Y69" s="49">
        <v>246583</v>
      </c>
      <c r="Z69" s="48"/>
      <c r="AA69" s="48"/>
      <c r="AB69" s="48"/>
    </row>
    <row r="70" spans="1:28">
      <c r="A70">
        <v>68</v>
      </c>
      <c r="B70" s="12">
        <v>62</v>
      </c>
      <c r="C70" t="s">
        <v>534</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534</v>
      </c>
      <c r="Q70" s="49">
        <v>35800</v>
      </c>
      <c r="R70" s="49">
        <v>35800</v>
      </c>
      <c r="S70" s="49">
        <v>23341</v>
      </c>
      <c r="T70" s="49">
        <v>5000</v>
      </c>
      <c r="U70" s="49">
        <v>11</v>
      </c>
      <c r="V70" s="121">
        <v>25249.429789709175</v>
      </c>
      <c r="W70" s="121">
        <f t="shared" si="1"/>
        <v>25249</v>
      </c>
      <c r="X70" s="49">
        <v>38863</v>
      </c>
      <c r="Y70" s="49">
        <v>30744</v>
      </c>
      <c r="Z70" s="48"/>
      <c r="AA70" s="48"/>
      <c r="AB70" s="48"/>
    </row>
    <row r="71" spans="1:28">
      <c r="A71">
        <v>69</v>
      </c>
      <c r="B71" s="12">
        <v>63</v>
      </c>
      <c r="C71" t="s">
        <v>535</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535</v>
      </c>
      <c r="Q71" s="49">
        <v>291500</v>
      </c>
      <c r="R71" s="49">
        <v>291500</v>
      </c>
      <c r="S71" s="49">
        <v>161917</v>
      </c>
      <c r="T71" s="49">
        <v>17000</v>
      </c>
      <c r="U71" s="49">
        <v>45</v>
      </c>
      <c r="V71" s="121">
        <v>91286.400008948549</v>
      </c>
      <c r="W71" s="121">
        <f t="shared" si="1"/>
        <v>91286</v>
      </c>
      <c r="X71" s="49">
        <v>131534</v>
      </c>
      <c r="Y71" s="49">
        <v>110047</v>
      </c>
      <c r="Z71" s="48"/>
      <c r="AA71" s="48"/>
      <c r="AB71" s="48"/>
    </row>
    <row r="72" spans="1:28">
      <c r="A72">
        <v>70</v>
      </c>
      <c r="B72" s="12">
        <v>64</v>
      </c>
      <c r="C72" t="s">
        <v>536</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536</v>
      </c>
      <c r="Q72" s="49">
        <v>541300</v>
      </c>
      <c r="R72" s="49">
        <v>541300</v>
      </c>
      <c r="S72" s="49">
        <v>264136</v>
      </c>
      <c r="T72" s="49">
        <v>58000</v>
      </c>
      <c r="U72" s="49">
        <v>97</v>
      </c>
      <c r="V72" s="121">
        <v>133045.07235346758</v>
      </c>
      <c r="W72" s="121">
        <f t="shared" si="1"/>
        <v>133045</v>
      </c>
      <c r="X72" s="49">
        <v>404356</v>
      </c>
      <c r="Y72" s="49">
        <v>300469</v>
      </c>
      <c r="Z72" s="48"/>
      <c r="AA72" s="48"/>
      <c r="AB72" s="48"/>
    </row>
    <row r="73" spans="1:28">
      <c r="A73">
        <v>71</v>
      </c>
      <c r="B73" s="12">
        <v>65</v>
      </c>
      <c r="C73" t="s">
        <v>537</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537</v>
      </c>
      <c r="Q73" s="49">
        <v>370100</v>
      </c>
      <c r="R73" s="49">
        <v>370100</v>
      </c>
      <c r="S73" s="49">
        <v>197732</v>
      </c>
      <c r="T73" s="49">
        <v>32000</v>
      </c>
      <c r="U73" s="49">
        <v>116</v>
      </c>
      <c r="V73" s="121">
        <v>138871.86384340047</v>
      </c>
      <c r="W73" s="121">
        <f t="shared" si="1"/>
        <v>138872</v>
      </c>
      <c r="X73" s="49">
        <v>302440</v>
      </c>
      <c r="Y73" s="49">
        <v>217968</v>
      </c>
      <c r="Z73" s="48"/>
      <c r="AA73" s="48"/>
      <c r="AB73" s="48"/>
    </row>
    <row r="74" spans="1:28">
      <c r="A74">
        <v>72</v>
      </c>
      <c r="B74" s="12">
        <v>66</v>
      </c>
      <c r="C74" t="s">
        <v>538</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538</v>
      </c>
      <c r="Q74" s="49">
        <v>562700</v>
      </c>
      <c r="R74" s="49">
        <v>562700</v>
      </c>
      <c r="S74" s="49">
        <v>365240</v>
      </c>
      <c r="T74" s="49">
        <v>71000</v>
      </c>
      <c r="U74" s="49">
        <v>203</v>
      </c>
      <c r="V74" s="121">
        <v>234042.79151230428</v>
      </c>
      <c r="W74" s="121">
        <f t="shared" si="1"/>
        <v>234043</v>
      </c>
      <c r="X74" s="49">
        <v>295506</v>
      </c>
      <c r="Y74" s="49">
        <v>234800</v>
      </c>
      <c r="Z74" s="48"/>
      <c r="AA74" s="48"/>
      <c r="AB74" s="48"/>
    </row>
    <row r="75" spans="1:28">
      <c r="A75">
        <v>73</v>
      </c>
      <c r="B75" s="12">
        <v>100</v>
      </c>
      <c r="C75" t="s">
        <v>539</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539</v>
      </c>
      <c r="Q75" s="49">
        <v>5000</v>
      </c>
      <c r="R75" s="49">
        <v>5000</v>
      </c>
      <c r="S75" s="49">
        <v>13567</v>
      </c>
      <c r="T75" s="49">
        <v>0</v>
      </c>
      <c r="U75" s="49">
        <v>0</v>
      </c>
      <c r="V75" s="121" t="e">
        <v>#N/A</v>
      </c>
      <c r="W75" s="121"/>
      <c r="X75" s="49" t="s">
        <v>540</v>
      </c>
      <c r="Y75" s="49" t="s">
        <v>541</v>
      </c>
      <c r="Z75" s="48"/>
      <c r="AA75" s="48"/>
      <c r="AB75" s="48"/>
    </row>
    <row r="76" spans="1:28">
      <c r="A76">
        <v>74</v>
      </c>
      <c r="B76" s="12">
        <v>101</v>
      </c>
      <c r="C76" t="s">
        <v>542</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542</v>
      </c>
      <c r="Q76" s="49">
        <v>5000</v>
      </c>
      <c r="R76" s="49">
        <v>5000</v>
      </c>
      <c r="S76" s="49">
        <v>9242</v>
      </c>
      <c r="T76" s="49">
        <v>0</v>
      </c>
      <c r="U76" s="49">
        <v>20</v>
      </c>
      <c r="V76" s="121" t="e">
        <v>#N/A</v>
      </c>
      <c r="W76" s="121"/>
      <c r="X76" s="49" t="s">
        <v>540</v>
      </c>
      <c r="Y76" s="49" t="s">
        <v>541</v>
      </c>
      <c r="Z76" s="48"/>
      <c r="AA76" s="48"/>
      <c r="AB76" s="48"/>
    </row>
    <row r="77" spans="1:28">
      <c r="A77">
        <v>75</v>
      </c>
      <c r="B77" s="12">
        <v>102</v>
      </c>
      <c r="C77" t="s">
        <v>543</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543</v>
      </c>
      <c r="Q77" s="49">
        <v>5000</v>
      </c>
      <c r="R77" s="49">
        <v>5000</v>
      </c>
      <c r="S77" s="49">
        <v>4511</v>
      </c>
      <c r="T77" s="49">
        <v>0</v>
      </c>
      <c r="U77" s="49">
        <v>21</v>
      </c>
      <c r="V77" s="121" t="e">
        <v>#N/A</v>
      </c>
      <c r="W77" s="121"/>
      <c r="X77" s="49" t="s">
        <v>540</v>
      </c>
      <c r="Y77" s="49" t="s">
        <v>541</v>
      </c>
      <c r="Z77" s="48"/>
      <c r="AA77" s="48"/>
      <c r="AB77" s="48"/>
    </row>
    <row r="78" spans="1:28">
      <c r="A78">
        <v>76</v>
      </c>
      <c r="B78" s="12">
        <v>103</v>
      </c>
      <c r="C78" t="s">
        <v>544</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544</v>
      </c>
      <c r="Q78" s="49">
        <v>5000</v>
      </c>
      <c r="R78" s="49">
        <v>5000</v>
      </c>
      <c r="S78" s="49">
        <v>3844</v>
      </c>
      <c r="T78" s="49">
        <v>1000</v>
      </c>
      <c r="U78" s="49">
        <v>8</v>
      </c>
      <c r="V78" s="121" t="e">
        <v>#N/A</v>
      </c>
      <c r="W78" s="121"/>
      <c r="X78" s="49" t="s">
        <v>540</v>
      </c>
      <c r="Y78" s="49" t="s">
        <v>541</v>
      </c>
      <c r="Z78" s="48"/>
      <c r="AA78" s="48"/>
      <c r="AB78" s="48"/>
    </row>
    <row r="79" spans="1:28">
      <c r="A79">
        <v>77</v>
      </c>
      <c r="B79" s="67" t="s">
        <v>545</v>
      </c>
      <c r="C79" t="s">
        <v>546</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546</v>
      </c>
      <c r="Q79" s="49">
        <v>0</v>
      </c>
      <c r="R79" s="49">
        <v>0</v>
      </c>
      <c r="S79" s="49" t="s">
        <v>540</v>
      </c>
      <c r="T79" s="49">
        <v>0</v>
      </c>
      <c r="U79" s="49">
        <v>0</v>
      </c>
      <c r="V79" s="121" t="e">
        <v>#N/A</v>
      </c>
      <c r="W79" s="121"/>
      <c r="X79" s="49" t="s">
        <v>540</v>
      </c>
      <c r="Y79" s="49" t="s">
        <v>541</v>
      </c>
      <c r="Z79" s="48"/>
      <c r="AA79" s="48"/>
      <c r="AB79" s="48"/>
    </row>
    <row r="80" spans="1:28">
      <c r="A80">
        <v>78</v>
      </c>
      <c r="B80" s="67" t="s">
        <v>547</v>
      </c>
      <c r="C80" t="s">
        <v>548</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548</v>
      </c>
      <c r="Q80" s="49">
        <v>0</v>
      </c>
      <c r="R80" s="49">
        <v>0</v>
      </c>
      <c r="S80" s="49" t="s">
        <v>540</v>
      </c>
      <c r="T80" s="49">
        <v>0</v>
      </c>
      <c r="U80" s="49">
        <v>0</v>
      </c>
      <c r="V80" s="121" t="e">
        <v>#N/A</v>
      </c>
      <c r="W80" s="121"/>
      <c r="X80" s="49" t="s">
        <v>540</v>
      </c>
      <c r="Y80" s="49" t="s">
        <v>541</v>
      </c>
      <c r="Z80" s="48"/>
      <c r="AA80" s="48"/>
      <c r="AB80" s="48"/>
    </row>
    <row r="81" spans="1:28">
      <c r="A81">
        <v>79</v>
      </c>
      <c r="B81" s="67" t="s">
        <v>549</v>
      </c>
      <c r="C81" t="s">
        <v>550</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550</v>
      </c>
      <c r="Q81" s="49">
        <v>0</v>
      </c>
      <c r="R81" s="49">
        <v>0</v>
      </c>
      <c r="S81" s="49" t="s">
        <v>540</v>
      </c>
      <c r="T81" s="49">
        <v>0</v>
      </c>
      <c r="U81" s="49">
        <v>0</v>
      </c>
      <c r="V81" s="121" t="e">
        <v>#N/A</v>
      </c>
      <c r="W81" s="121"/>
      <c r="X81" s="49" t="s">
        <v>540</v>
      </c>
      <c r="Y81" s="49" t="s">
        <v>541</v>
      </c>
      <c r="Z81" s="48"/>
      <c r="AA81" s="48"/>
      <c r="AB81" s="48"/>
    </row>
    <row r="82" spans="1:28">
      <c r="A82">
        <v>80</v>
      </c>
      <c r="B82" s="67" t="s">
        <v>551</v>
      </c>
      <c r="C82" t="s">
        <v>552</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552</v>
      </c>
      <c r="Q82" s="49">
        <v>0</v>
      </c>
      <c r="R82" s="49">
        <v>0</v>
      </c>
      <c r="S82" s="49" t="s">
        <v>540</v>
      </c>
      <c r="T82" s="49">
        <v>0</v>
      </c>
      <c r="U82" s="49">
        <v>0</v>
      </c>
      <c r="V82" s="121" t="e">
        <v>#N/A</v>
      </c>
      <c r="W82" s="121"/>
      <c r="X82" s="49" t="s">
        <v>540</v>
      </c>
      <c r="Y82" s="49" t="s">
        <v>541</v>
      </c>
      <c r="Z82" s="48"/>
      <c r="AA82" s="48"/>
      <c r="AB82" s="48"/>
    </row>
    <row r="83" spans="1:28">
      <c r="A83">
        <v>81</v>
      </c>
      <c r="B83" s="67" t="s">
        <v>553</v>
      </c>
      <c r="C83" t="s">
        <v>554</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554</v>
      </c>
      <c r="Q83" s="49">
        <v>0</v>
      </c>
      <c r="R83" s="49">
        <v>0</v>
      </c>
      <c r="S83" s="49" t="s">
        <v>540</v>
      </c>
      <c r="T83" s="49">
        <v>0</v>
      </c>
      <c r="U83" s="49">
        <v>0</v>
      </c>
      <c r="V83" s="121" t="e">
        <v>#N/A</v>
      </c>
      <c r="W83" s="121"/>
      <c r="X83" s="49" t="s">
        <v>540</v>
      </c>
      <c r="Y83" s="49" t="s">
        <v>541</v>
      </c>
      <c r="Z83" s="48"/>
      <c r="AA83" s="48"/>
      <c r="AB83" s="48"/>
    </row>
    <row r="84" spans="1:28">
      <c r="A84">
        <v>82</v>
      </c>
      <c r="B84" s="67" t="s">
        <v>555</v>
      </c>
      <c r="C84" t="s">
        <v>556</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556</v>
      </c>
      <c r="Q84" s="49">
        <v>0</v>
      </c>
      <c r="R84" s="49">
        <v>0</v>
      </c>
      <c r="S84" s="49" t="s">
        <v>540</v>
      </c>
      <c r="T84" s="49">
        <v>0</v>
      </c>
      <c r="U84" s="49">
        <v>0</v>
      </c>
      <c r="V84" s="121" t="e">
        <v>#N/A</v>
      </c>
      <c r="W84" s="121"/>
      <c r="X84" s="49" t="s">
        <v>540</v>
      </c>
      <c r="Y84" s="49" t="s">
        <v>541</v>
      </c>
      <c r="Z84" s="48"/>
      <c r="AA84" s="48"/>
      <c r="AB84" s="48"/>
    </row>
    <row r="85" spans="1:28">
      <c r="A85">
        <v>83</v>
      </c>
      <c r="B85" s="67" t="s">
        <v>557</v>
      </c>
      <c r="C85" t="s">
        <v>558</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558</v>
      </c>
      <c r="Q85" s="49">
        <v>0</v>
      </c>
      <c r="R85" s="49">
        <v>0</v>
      </c>
      <c r="S85" s="49" t="s">
        <v>540</v>
      </c>
      <c r="T85" s="49">
        <v>0</v>
      </c>
      <c r="U85" s="49">
        <v>0</v>
      </c>
      <c r="V85" s="121" t="e">
        <v>#N/A</v>
      </c>
      <c r="W85" s="121"/>
      <c r="X85" s="49">
        <v>5000</v>
      </c>
      <c r="Y85" s="49" t="s">
        <v>541</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3.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40d4fbf-d14b-4b79-8db4-8c77ece2ea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David Ervin</cp:lastModifiedBy>
  <cp:revision/>
  <dcterms:created xsi:type="dcterms:W3CDTF">2021-08-03T14:52:18Z</dcterms:created>
  <dcterms:modified xsi:type="dcterms:W3CDTF">2025-01-10T20:44:30Z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